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10" windowWidth="14810" windowHeight="8010"/>
  </bookViews>
  <sheets>
    <sheet name="Реестр получателей" sheetId="1" r:id="rId1"/>
    <sheet name="Чек-лист" sheetId="6" state="hidden" r:id="rId2"/>
    <sheet name="Подсказка" sheetId="4" r:id="rId3"/>
    <sheet name="Производственный календарь" sheetId="7" r:id="rId4"/>
  </sheets>
  <definedNames>
    <definedName name="_xlnm._FilterDatabase" localSheetId="0" hidden="1">'Реестр получателей'!$B$8:$AK$105</definedName>
  </definedNames>
  <calcPr calcId="152511"/>
</workbook>
</file>

<file path=xl/calcChain.xml><?xml version="1.0" encoding="utf-8"?>
<calcChain xmlns="http://schemas.openxmlformats.org/spreadsheetml/2006/main">
  <c r="C8" i="1" l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0" i="1"/>
  <c r="B105" i="1" l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0" i="1"/>
  <c r="R8" i="1" l="1"/>
  <c r="Q8" i="1"/>
  <c r="N105" i="1" l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S42" i="1" s="1"/>
  <c r="T42" i="1" s="1"/>
  <c r="N41" i="1"/>
  <c r="S41" i="1" s="1"/>
  <c r="T41" i="1" s="1"/>
  <c r="N40" i="1"/>
  <c r="S40" i="1" s="1"/>
  <c r="T40" i="1" s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0" i="1"/>
  <c r="S33" i="1" l="1"/>
  <c r="T33" i="1" s="1"/>
  <c r="S45" i="1"/>
  <c r="T45" i="1" s="1"/>
  <c r="S57" i="1"/>
  <c r="T57" i="1" s="1"/>
  <c r="S81" i="1"/>
  <c r="T81" i="1" s="1"/>
  <c r="S93" i="1"/>
  <c r="T93" i="1" s="1"/>
  <c r="S34" i="1"/>
  <c r="T34" i="1" s="1"/>
  <c r="S46" i="1"/>
  <c r="T46" i="1" s="1"/>
  <c r="S70" i="1"/>
  <c r="T70" i="1" s="1"/>
  <c r="S94" i="1"/>
  <c r="T94" i="1" s="1"/>
  <c r="S35" i="1"/>
  <c r="T35" i="1" s="1"/>
  <c r="S59" i="1"/>
  <c r="T59" i="1" s="1"/>
  <c r="S83" i="1"/>
  <c r="T83" i="1" s="1"/>
  <c r="S36" i="1"/>
  <c r="T36" i="1" s="1"/>
  <c r="S60" i="1"/>
  <c r="T60" i="1" s="1"/>
  <c r="S84" i="1"/>
  <c r="T84" i="1" s="1"/>
  <c r="S37" i="1"/>
  <c r="T37" i="1" s="1"/>
  <c r="S49" i="1"/>
  <c r="T49" i="1" s="1"/>
  <c r="S61" i="1"/>
  <c r="T61" i="1" s="1"/>
  <c r="S73" i="1"/>
  <c r="T73" i="1" s="1"/>
  <c r="S97" i="1"/>
  <c r="T97" i="1" s="1"/>
  <c r="S26" i="1"/>
  <c r="T26" i="1" s="1"/>
  <c r="S52" i="1"/>
  <c r="T52" i="1" s="1"/>
  <c r="S64" i="1"/>
  <c r="T64" i="1" s="1"/>
  <c r="S76" i="1"/>
  <c r="T76" i="1" s="1"/>
  <c r="S88" i="1"/>
  <c r="T88" i="1" s="1"/>
  <c r="S100" i="1"/>
  <c r="T100" i="1" s="1"/>
  <c r="S17" i="1"/>
  <c r="T17" i="1" s="1"/>
  <c r="S29" i="1"/>
  <c r="T29" i="1" s="1"/>
  <c r="S30" i="1"/>
  <c r="T30" i="1" s="1"/>
  <c r="S21" i="1"/>
  <c r="T21" i="1" s="1"/>
  <c r="S69" i="1"/>
  <c r="T69" i="1" s="1"/>
  <c r="S105" i="1"/>
  <c r="T105" i="1" s="1"/>
  <c r="S22" i="1"/>
  <c r="T22" i="1" s="1"/>
  <c r="S58" i="1"/>
  <c r="T58" i="1" s="1"/>
  <c r="S82" i="1"/>
  <c r="T82" i="1" s="1"/>
  <c r="S23" i="1"/>
  <c r="T23" i="1" s="1"/>
  <c r="S47" i="1"/>
  <c r="T47" i="1" s="1"/>
  <c r="S71" i="1"/>
  <c r="T71" i="1" s="1"/>
  <c r="S95" i="1"/>
  <c r="T95" i="1" s="1"/>
  <c r="S24" i="1"/>
  <c r="T24" i="1" s="1"/>
  <c r="S48" i="1"/>
  <c r="T48" i="1" s="1"/>
  <c r="S72" i="1"/>
  <c r="T72" i="1" s="1"/>
  <c r="S96" i="1"/>
  <c r="T96" i="1" s="1"/>
  <c r="S25" i="1"/>
  <c r="T25" i="1" s="1"/>
  <c r="S85" i="1"/>
  <c r="T85" i="1" s="1"/>
  <c r="S38" i="1"/>
  <c r="T38" i="1" s="1"/>
  <c r="S50" i="1"/>
  <c r="T50" i="1" s="1"/>
  <c r="S62" i="1"/>
  <c r="T62" i="1" s="1"/>
  <c r="S74" i="1"/>
  <c r="T74" i="1" s="1"/>
  <c r="S86" i="1"/>
  <c r="T86" i="1" s="1"/>
  <c r="S98" i="1"/>
  <c r="T98" i="1" s="1"/>
  <c r="S27" i="1"/>
  <c r="T27" i="1" s="1"/>
  <c r="S39" i="1"/>
  <c r="T39" i="1" s="1"/>
  <c r="S51" i="1"/>
  <c r="T51" i="1" s="1"/>
  <c r="S63" i="1"/>
  <c r="T63" i="1" s="1"/>
  <c r="S75" i="1"/>
  <c r="T75" i="1" s="1"/>
  <c r="S87" i="1"/>
  <c r="T87" i="1" s="1"/>
  <c r="S99" i="1"/>
  <c r="T99" i="1" s="1"/>
  <c r="S16" i="1"/>
  <c r="T16" i="1" s="1"/>
  <c r="S28" i="1"/>
  <c r="T28" i="1" s="1"/>
  <c r="S53" i="1"/>
  <c r="T53" i="1" s="1"/>
  <c r="S65" i="1"/>
  <c r="T65" i="1" s="1"/>
  <c r="S77" i="1"/>
  <c r="T77" i="1" s="1"/>
  <c r="S89" i="1"/>
  <c r="T89" i="1" s="1"/>
  <c r="S101" i="1"/>
  <c r="T101" i="1" s="1"/>
  <c r="S18" i="1"/>
  <c r="T18" i="1" s="1"/>
  <c r="S54" i="1"/>
  <c r="T54" i="1" s="1"/>
  <c r="S66" i="1"/>
  <c r="T66" i="1" s="1"/>
  <c r="S78" i="1"/>
  <c r="T78" i="1" s="1"/>
  <c r="S90" i="1"/>
  <c r="T90" i="1" s="1"/>
  <c r="S102" i="1"/>
  <c r="T102" i="1" s="1"/>
  <c r="S19" i="1"/>
  <c r="T19" i="1" s="1"/>
  <c r="S31" i="1"/>
  <c r="T31" i="1" s="1"/>
  <c r="S43" i="1"/>
  <c r="T43" i="1" s="1"/>
  <c r="S55" i="1"/>
  <c r="T55" i="1" s="1"/>
  <c r="S67" i="1"/>
  <c r="T67" i="1" s="1"/>
  <c r="S79" i="1"/>
  <c r="T79" i="1" s="1"/>
  <c r="S91" i="1"/>
  <c r="T91" i="1" s="1"/>
  <c r="S103" i="1"/>
  <c r="T103" i="1" s="1"/>
  <c r="S20" i="1"/>
  <c r="T20" i="1" s="1"/>
  <c r="S32" i="1"/>
  <c r="T32" i="1" s="1"/>
  <c r="S44" i="1"/>
  <c r="T44" i="1" s="1"/>
  <c r="S56" i="1"/>
  <c r="T56" i="1" s="1"/>
  <c r="S68" i="1"/>
  <c r="T68" i="1" s="1"/>
  <c r="S80" i="1"/>
  <c r="T80" i="1" s="1"/>
  <c r="S92" i="1"/>
  <c r="T92" i="1" s="1"/>
  <c r="S104" i="1"/>
  <c r="T104" i="1" s="1"/>
  <c r="S10" i="1"/>
  <c r="AJ8" i="1"/>
  <c r="C10" i="4"/>
  <c r="AK8" i="1"/>
  <c r="AI8" i="1"/>
  <c r="AH8" i="1"/>
  <c r="AG8" i="1"/>
  <c r="AF8" i="1"/>
  <c r="AE8" i="1"/>
  <c r="AD8" i="1"/>
  <c r="AC8" i="1"/>
  <c r="AB8" i="1"/>
  <c r="Z8" i="1"/>
  <c r="AA8" i="1"/>
  <c r="Y8" i="1"/>
  <c r="W8" i="1"/>
  <c r="U8" i="1"/>
  <c r="C19" i="4"/>
  <c r="T8" i="1"/>
  <c r="S8" i="1"/>
  <c r="P8" i="1"/>
  <c r="C21" i="4" s="1"/>
  <c r="X8" i="1"/>
  <c r="V8" i="1"/>
  <c r="O8" i="1"/>
  <c r="C18" i="4" s="1"/>
  <c r="N8" i="1"/>
  <c r="C17" i="4" s="1"/>
  <c r="M8" i="1"/>
  <c r="C16" i="4" s="1"/>
  <c r="L8" i="1"/>
  <c r="K8" i="1"/>
  <c r="J8" i="1"/>
  <c r="C13" i="4" s="1"/>
  <c r="I8" i="1"/>
  <c r="C12" i="4" s="1"/>
  <c r="H8" i="1"/>
  <c r="G8" i="1"/>
  <c r="C8" i="4" s="1"/>
  <c r="F8" i="1"/>
  <c r="C7" i="4" s="1"/>
  <c r="E8" i="1"/>
  <c r="D8" i="1"/>
  <c r="C3" i="4"/>
  <c r="V83" i="1" l="1"/>
  <c r="Q83" i="1" s="1"/>
  <c r="T10" i="1"/>
  <c r="V90" i="1"/>
  <c r="Q90" i="1" s="1"/>
  <c r="V97" i="1"/>
  <c r="Q97" i="1" s="1"/>
  <c r="V105" i="1"/>
  <c r="Q105" i="1" s="1"/>
  <c r="V59" i="1"/>
  <c r="Q59" i="1" s="1"/>
  <c r="V78" i="1"/>
  <c r="Q78" i="1" s="1"/>
  <c r="V103" i="1"/>
  <c r="Q103" i="1" s="1"/>
  <c r="V35" i="1"/>
  <c r="Q35" i="1" s="1"/>
  <c r="V25" i="1"/>
  <c r="Q25" i="1" s="1"/>
  <c r="V66" i="1"/>
  <c r="Q66" i="1" s="1"/>
  <c r="V86" i="1"/>
  <c r="Q86" i="1" s="1"/>
  <c r="V72" i="1"/>
  <c r="Q72" i="1" s="1"/>
  <c r="Y61" i="1"/>
  <c r="Y101" i="1"/>
  <c r="V49" i="1"/>
  <c r="Q49" i="1" s="1"/>
  <c r="V89" i="1"/>
  <c r="Q89" i="1" s="1"/>
  <c r="V80" i="1"/>
  <c r="Q80" i="1" s="1"/>
  <c r="Y80" i="1"/>
  <c r="Y77" i="1"/>
  <c r="Y17" i="1"/>
  <c r="Y68" i="1"/>
  <c r="Y31" i="1"/>
  <c r="Y65" i="1"/>
  <c r="Y86" i="1"/>
  <c r="Y71" i="1"/>
  <c r="Y100" i="1"/>
  <c r="Y84" i="1"/>
  <c r="Y51" i="1"/>
  <c r="Y94" i="1"/>
  <c r="Y39" i="1"/>
  <c r="Y70" i="1"/>
  <c r="V92" i="1"/>
  <c r="Q92" i="1" s="1"/>
  <c r="Y55" i="1"/>
  <c r="V27" i="1"/>
  <c r="Q27" i="1" s="1"/>
  <c r="V24" i="1"/>
  <c r="Q24" i="1" s="1"/>
  <c r="Y24" i="1"/>
  <c r="Y29" i="1"/>
  <c r="V37" i="1"/>
  <c r="Q37" i="1" s="1"/>
  <c r="V46" i="1"/>
  <c r="Q46" i="1" s="1"/>
  <c r="V43" i="1"/>
  <c r="Q43" i="1" s="1"/>
  <c r="Y98" i="1"/>
  <c r="Y95" i="1"/>
  <c r="V34" i="1"/>
  <c r="Q34" i="1" s="1"/>
  <c r="Y34" i="1"/>
  <c r="Y44" i="1"/>
  <c r="Y36" i="1"/>
  <c r="V32" i="1"/>
  <c r="Q32" i="1" s="1"/>
  <c r="Y32" i="1"/>
  <c r="V50" i="1"/>
  <c r="Q50" i="1" s="1"/>
  <c r="Y50" i="1"/>
  <c r="Y64" i="1"/>
  <c r="Y52" i="1"/>
  <c r="Y79" i="1"/>
  <c r="V67" i="1"/>
  <c r="Q67" i="1" s="1"/>
  <c r="Y67" i="1"/>
  <c r="Y28" i="1"/>
  <c r="V62" i="1"/>
  <c r="Q62" i="1" s="1"/>
  <c r="Y76" i="1"/>
  <c r="Y81" i="1"/>
  <c r="Y102" i="1"/>
  <c r="V57" i="1"/>
  <c r="Q57" i="1" s="1"/>
  <c r="Y57" i="1"/>
  <c r="Y90" i="1"/>
  <c r="V38" i="1"/>
  <c r="Q38" i="1" s="1"/>
  <c r="Y38" i="1"/>
  <c r="V58" i="1"/>
  <c r="Q58" i="1" s="1"/>
  <c r="Y58" i="1"/>
  <c r="Y45" i="1"/>
  <c r="V45" i="1"/>
  <c r="Q45" i="1" s="1"/>
  <c r="Y78" i="1"/>
  <c r="V87" i="1"/>
  <c r="Q87" i="1" s="1"/>
  <c r="Y85" i="1"/>
  <c r="Y22" i="1"/>
  <c r="Y26" i="1"/>
  <c r="Y59" i="1"/>
  <c r="Y33" i="1"/>
  <c r="Y18" i="1"/>
  <c r="Y21" i="1"/>
  <c r="V104" i="1"/>
  <c r="Q104" i="1" s="1"/>
  <c r="Y48" i="1"/>
  <c r="Y30" i="1"/>
  <c r="Y23" i="1"/>
  <c r="V16" i="1"/>
  <c r="Q16" i="1" s="1"/>
  <c r="V82" i="1"/>
  <c r="Q82" i="1" s="1"/>
  <c r="Y82" i="1"/>
  <c r="V20" i="1"/>
  <c r="Q20" i="1" s="1"/>
  <c r="Y20" i="1"/>
  <c r="V99" i="1"/>
  <c r="Q99" i="1" s="1"/>
  <c r="Y99" i="1"/>
  <c r="Y83" i="1"/>
  <c r="V21" i="1"/>
  <c r="Q21" i="1" s="1"/>
  <c r="Y103" i="1"/>
  <c r="Y66" i="1"/>
  <c r="Y75" i="1"/>
  <c r="Y25" i="1"/>
  <c r="Y105" i="1"/>
  <c r="Y97" i="1"/>
  <c r="Y35" i="1"/>
  <c r="V28" i="1"/>
  <c r="Q28" i="1" s="1"/>
  <c r="V98" i="1"/>
  <c r="Q98" i="1" s="1"/>
  <c r="V36" i="1"/>
  <c r="Q36" i="1" s="1"/>
  <c r="V77" i="1"/>
  <c r="Q77" i="1" s="1"/>
  <c r="V81" i="1"/>
  <c r="Q81" i="1" s="1"/>
  <c r="V65" i="1"/>
  <c r="Q65" i="1" s="1"/>
  <c r="V94" i="1"/>
  <c r="Q94" i="1" s="1"/>
  <c r="Y37" i="1"/>
  <c r="V71" i="1"/>
  <c r="Q71" i="1" s="1"/>
  <c r="V29" i="1"/>
  <c r="Q29" i="1" s="1"/>
  <c r="V52" i="1"/>
  <c r="Q52" i="1" s="1"/>
  <c r="V23" i="1"/>
  <c r="Q23" i="1" s="1"/>
  <c r="Y89" i="1"/>
  <c r="Y27" i="1"/>
  <c r="V44" i="1"/>
  <c r="Q44" i="1" s="1"/>
  <c r="V51" i="1"/>
  <c r="Q51" i="1" s="1"/>
  <c r="V76" i="1"/>
  <c r="Q76" i="1" s="1"/>
  <c r="V79" i="1"/>
  <c r="Q79" i="1" s="1"/>
  <c r="V31" i="1"/>
  <c r="Q31" i="1" s="1"/>
  <c r="V18" i="1"/>
  <c r="Q18" i="1" s="1"/>
  <c r="V75" i="1"/>
  <c r="Q75" i="1" s="1"/>
  <c r="V68" i="1"/>
  <c r="Q68" i="1" s="1"/>
  <c r="V100" i="1"/>
  <c r="Q100" i="1" s="1"/>
  <c r="V26" i="1"/>
  <c r="Q26" i="1" s="1"/>
  <c r="Y46" i="1"/>
  <c r="V61" i="1"/>
  <c r="Q61" i="1" s="1"/>
  <c r="V63" i="1"/>
  <c r="Q63" i="1" s="1"/>
  <c r="Y63" i="1"/>
  <c r="V96" i="1"/>
  <c r="Q96" i="1" s="1"/>
  <c r="Y96" i="1"/>
  <c r="V56" i="1"/>
  <c r="Q56" i="1" s="1"/>
  <c r="Y56" i="1"/>
  <c r="Y19" i="1"/>
  <c r="V19" i="1"/>
  <c r="Q19" i="1" s="1"/>
  <c r="V69" i="1"/>
  <c r="Q69" i="1" s="1"/>
  <c r="Y69" i="1"/>
  <c r="V73" i="1"/>
  <c r="Q73" i="1" s="1"/>
  <c r="Y73" i="1"/>
  <c r="V54" i="1"/>
  <c r="Q54" i="1" s="1"/>
  <c r="Y54" i="1"/>
  <c r="V88" i="1"/>
  <c r="Q88" i="1" s="1"/>
  <c r="Y88" i="1"/>
  <c r="V53" i="1"/>
  <c r="Q53" i="1" s="1"/>
  <c r="Y53" i="1"/>
  <c r="V60" i="1"/>
  <c r="Q60" i="1" s="1"/>
  <c r="Y60" i="1"/>
  <c r="V93" i="1"/>
  <c r="Q93" i="1" s="1"/>
  <c r="Y93" i="1"/>
  <c r="V74" i="1"/>
  <c r="Q74" i="1" s="1"/>
  <c r="Y74" i="1"/>
  <c r="V91" i="1"/>
  <c r="Q91" i="1" s="1"/>
  <c r="Y91" i="1"/>
  <c r="V47" i="1"/>
  <c r="Q47" i="1" s="1"/>
  <c r="Y47" i="1"/>
  <c r="V30" i="1"/>
  <c r="Q30" i="1" s="1"/>
  <c r="V33" i="1"/>
  <c r="Q33" i="1" s="1"/>
  <c r="V95" i="1"/>
  <c r="Q95" i="1" s="1"/>
  <c r="V102" i="1"/>
  <c r="Q102" i="1" s="1"/>
  <c r="V101" i="1"/>
  <c r="Q101" i="1" s="1"/>
  <c r="V64" i="1"/>
  <c r="Q64" i="1" s="1"/>
  <c r="V39" i="1"/>
  <c r="Q39" i="1" s="1"/>
  <c r="V85" i="1"/>
  <c r="Q85" i="1" s="1"/>
  <c r="V48" i="1"/>
  <c r="Q48" i="1" s="1"/>
  <c r="Y62" i="1"/>
  <c r="Y72" i="1"/>
  <c r="V70" i="1"/>
  <c r="Q70" i="1" s="1"/>
  <c r="Y104" i="1"/>
  <c r="Y49" i="1"/>
  <c r="V17" i="1"/>
  <c r="Q17" i="1" s="1"/>
  <c r="V55" i="1"/>
  <c r="Q55" i="1" s="1"/>
  <c r="V22" i="1"/>
  <c r="Q22" i="1" s="1"/>
  <c r="Y43" i="1"/>
  <c r="Y87" i="1"/>
  <c r="Y92" i="1"/>
  <c r="V84" i="1"/>
  <c r="Q84" i="1" s="1"/>
  <c r="D53" i="6"/>
  <c r="C53" i="6" s="1"/>
  <c r="D41" i="6"/>
  <c r="C41" i="6" s="1"/>
  <c r="D29" i="6"/>
  <c r="C29" i="6" s="1"/>
  <c r="D17" i="6"/>
  <c r="C17" i="6" s="1"/>
  <c r="D37" i="6"/>
  <c r="C37" i="6" s="1"/>
  <c r="D35" i="6"/>
  <c r="C35" i="6" s="1"/>
  <c r="D22" i="6"/>
  <c r="C22" i="6" s="1"/>
  <c r="D52" i="6"/>
  <c r="C52" i="6" s="1"/>
  <c r="D40" i="6"/>
  <c r="C40" i="6" s="1"/>
  <c r="D28" i="6"/>
  <c r="C28" i="6" s="1"/>
  <c r="D16" i="6"/>
  <c r="C16" i="6" s="1"/>
  <c r="D25" i="6"/>
  <c r="C25" i="6" s="1"/>
  <c r="D46" i="6"/>
  <c r="C46" i="6" s="1"/>
  <c r="D51" i="6"/>
  <c r="C51" i="6" s="1"/>
  <c r="D39" i="6"/>
  <c r="C39" i="6" s="1"/>
  <c r="D27" i="6"/>
  <c r="C27" i="6" s="1"/>
  <c r="D15" i="6"/>
  <c r="C15" i="6" s="1"/>
  <c r="D13" i="6"/>
  <c r="C13" i="6" s="1"/>
  <c r="D34" i="6"/>
  <c r="C34" i="6" s="1"/>
  <c r="D50" i="6"/>
  <c r="C50" i="6" s="1"/>
  <c r="D38" i="6"/>
  <c r="C38" i="6" s="1"/>
  <c r="D26" i="6"/>
  <c r="C26" i="6" s="1"/>
  <c r="D14" i="6"/>
  <c r="C14" i="6" s="1"/>
  <c r="D49" i="6"/>
  <c r="C49" i="6" s="1"/>
  <c r="D48" i="6"/>
  <c r="C48" i="6" s="1"/>
  <c r="D36" i="6"/>
  <c r="C36" i="6" s="1"/>
  <c r="D24" i="6"/>
  <c r="C24" i="6" s="1"/>
  <c r="D12" i="6"/>
  <c r="C12" i="6" s="1"/>
  <c r="D47" i="6"/>
  <c r="C47" i="6" s="1"/>
  <c r="D23" i="6"/>
  <c r="C23" i="6" s="1"/>
  <c r="D45" i="6"/>
  <c r="C45" i="6" s="1"/>
  <c r="D33" i="6"/>
  <c r="C33" i="6" s="1"/>
  <c r="D21" i="6"/>
  <c r="C21" i="6" s="1"/>
  <c r="D43" i="6"/>
  <c r="C43" i="6" s="1"/>
  <c r="D19" i="6"/>
  <c r="C19" i="6" s="1"/>
  <c r="D30" i="6"/>
  <c r="C30" i="6" s="1"/>
  <c r="D44" i="6"/>
  <c r="C44" i="6" s="1"/>
  <c r="D32" i="6"/>
  <c r="C32" i="6" s="1"/>
  <c r="D20" i="6"/>
  <c r="C20" i="6" s="1"/>
  <c r="D31" i="6"/>
  <c r="C31" i="6" s="1"/>
  <c r="D42" i="6"/>
  <c r="C42" i="6" s="1"/>
  <c r="D18" i="6"/>
  <c r="C18" i="6" s="1"/>
  <c r="D9" i="6"/>
  <c r="C9" i="6" s="1"/>
  <c r="D11" i="6"/>
  <c r="C11" i="6" s="1"/>
  <c r="D10" i="6"/>
  <c r="C10" i="6" s="1"/>
  <c r="D7" i="6"/>
  <c r="C7" i="6" s="1"/>
  <c r="D8" i="6"/>
  <c r="C8" i="6" s="1"/>
  <c r="Y42" i="1"/>
  <c r="V42" i="1"/>
  <c r="Q42" i="1" s="1"/>
  <c r="Y41" i="1"/>
  <c r="V41" i="1"/>
  <c r="Q41" i="1" s="1"/>
  <c r="Y40" i="1"/>
  <c r="V40" i="1"/>
  <c r="Q40" i="1" s="1"/>
  <c r="C9" i="4"/>
  <c r="D4" i="6"/>
  <c r="C4" i="6" s="1"/>
  <c r="D6" i="6"/>
  <c r="C6" i="6" s="1"/>
  <c r="D5" i="6"/>
  <c r="C5" i="6" s="1"/>
  <c r="V10" i="1" l="1"/>
  <c r="Q10" i="1" s="1"/>
  <c r="Y10" i="1"/>
  <c r="X25" i="1"/>
  <c r="R25" i="1" s="1"/>
  <c r="X37" i="1"/>
  <c r="R37" i="1" s="1"/>
  <c r="X26" i="1"/>
  <c r="R26" i="1" s="1"/>
  <c r="X38" i="1"/>
  <c r="R38" i="1" s="1"/>
  <c r="X53" i="1"/>
  <c r="R53" i="1" s="1"/>
  <c r="X65" i="1"/>
  <c r="R65" i="1" s="1"/>
  <c r="X77" i="1"/>
  <c r="R77" i="1" s="1"/>
  <c r="X89" i="1"/>
  <c r="R89" i="1" s="1"/>
  <c r="X101" i="1"/>
  <c r="R101" i="1" s="1"/>
  <c r="X78" i="1"/>
  <c r="R78" i="1" s="1"/>
  <c r="X16" i="1"/>
  <c r="R16" i="1" s="1"/>
  <c r="X28" i="1"/>
  <c r="R28" i="1" s="1"/>
  <c r="X79" i="1"/>
  <c r="R79" i="1" s="1"/>
  <c r="X17" i="1"/>
  <c r="R17" i="1" s="1"/>
  <c r="X29" i="1"/>
  <c r="R29" i="1" s="1"/>
  <c r="X80" i="1"/>
  <c r="R80" i="1" s="1"/>
  <c r="X18" i="1"/>
  <c r="R18" i="1" s="1"/>
  <c r="X81" i="1"/>
  <c r="R81" i="1" s="1"/>
  <c r="X22" i="1"/>
  <c r="R22" i="1" s="1"/>
  <c r="X34" i="1"/>
  <c r="R34" i="1" s="1"/>
  <c r="X19" i="1"/>
  <c r="R19" i="1" s="1"/>
  <c r="X104" i="1"/>
  <c r="R104" i="1" s="1"/>
  <c r="X56" i="1"/>
  <c r="R56" i="1" s="1"/>
  <c r="X105" i="1"/>
  <c r="R105" i="1" s="1"/>
  <c r="X98" i="1"/>
  <c r="R98" i="1" s="1"/>
  <c r="X74" i="1"/>
  <c r="R74" i="1" s="1"/>
  <c r="X62" i="1"/>
  <c r="R62" i="1" s="1"/>
  <c r="X66" i="1"/>
  <c r="R66" i="1" s="1"/>
  <c r="X64" i="1"/>
  <c r="R64" i="1" s="1"/>
  <c r="X88" i="1"/>
  <c r="R88" i="1" s="1"/>
  <c r="X30" i="1"/>
  <c r="R30" i="1" s="1"/>
  <c r="X31" i="1"/>
  <c r="R31" i="1" s="1"/>
  <c r="X20" i="1"/>
  <c r="R20" i="1" s="1"/>
  <c r="X32" i="1"/>
  <c r="R32" i="1" s="1"/>
  <c r="X68" i="1"/>
  <c r="R68" i="1" s="1"/>
  <c r="X44" i="1"/>
  <c r="R44" i="1" s="1"/>
  <c r="X92" i="1"/>
  <c r="R92" i="1" s="1"/>
  <c r="X33" i="1"/>
  <c r="R33" i="1" s="1"/>
  <c r="X45" i="1"/>
  <c r="R45" i="1" s="1"/>
  <c r="X57" i="1"/>
  <c r="R57" i="1" s="1"/>
  <c r="X69" i="1"/>
  <c r="R69" i="1" s="1"/>
  <c r="X93" i="1"/>
  <c r="R93" i="1" s="1"/>
  <c r="X86" i="1"/>
  <c r="R86" i="1" s="1"/>
  <c r="X91" i="1"/>
  <c r="R91" i="1" s="1"/>
  <c r="X58" i="1"/>
  <c r="R58" i="1" s="1"/>
  <c r="X82" i="1"/>
  <c r="R82" i="1" s="1"/>
  <c r="X94" i="1"/>
  <c r="R94" i="1" s="1"/>
  <c r="X35" i="1"/>
  <c r="R35" i="1" s="1"/>
  <c r="X59" i="1"/>
  <c r="R59" i="1" s="1"/>
  <c r="X71" i="1"/>
  <c r="R71" i="1" s="1"/>
  <c r="X83" i="1"/>
  <c r="R83" i="1" s="1"/>
  <c r="X95" i="1"/>
  <c r="R95" i="1" s="1"/>
  <c r="X54" i="1"/>
  <c r="R54" i="1" s="1"/>
  <c r="X24" i="1"/>
  <c r="R24" i="1" s="1"/>
  <c r="X36" i="1"/>
  <c r="R36" i="1" s="1"/>
  <c r="X48" i="1"/>
  <c r="R48" i="1" s="1"/>
  <c r="X60" i="1"/>
  <c r="R60" i="1" s="1"/>
  <c r="X72" i="1"/>
  <c r="R72" i="1" s="1"/>
  <c r="X84" i="1"/>
  <c r="R84" i="1" s="1"/>
  <c r="X96" i="1"/>
  <c r="R96" i="1" s="1"/>
  <c r="X21" i="1"/>
  <c r="R21" i="1" s="1"/>
  <c r="X50" i="1"/>
  <c r="R50" i="1" s="1"/>
  <c r="X52" i="1"/>
  <c r="R52" i="1" s="1"/>
  <c r="X76" i="1"/>
  <c r="R76" i="1" s="1"/>
  <c r="X100" i="1"/>
  <c r="R100" i="1" s="1"/>
  <c r="X43" i="1"/>
  <c r="R43" i="1" s="1"/>
  <c r="X67" i="1"/>
  <c r="R67" i="1" s="1"/>
  <c r="X103" i="1"/>
  <c r="R103" i="1" s="1"/>
  <c r="X46" i="1"/>
  <c r="R46" i="1" s="1"/>
  <c r="X70" i="1"/>
  <c r="R70" i="1" s="1"/>
  <c r="X10" i="1"/>
  <c r="R10" i="1" s="1"/>
  <c r="X102" i="1"/>
  <c r="R102" i="1" s="1"/>
  <c r="X23" i="1"/>
  <c r="R23" i="1" s="1"/>
  <c r="X47" i="1"/>
  <c r="R47" i="1" s="1"/>
  <c r="X49" i="1"/>
  <c r="R49" i="1" s="1"/>
  <c r="X61" i="1"/>
  <c r="R61" i="1" s="1"/>
  <c r="X73" i="1"/>
  <c r="R73" i="1" s="1"/>
  <c r="X85" i="1"/>
  <c r="R85" i="1" s="1"/>
  <c r="X97" i="1"/>
  <c r="R97" i="1" s="1"/>
  <c r="X55" i="1"/>
  <c r="R55" i="1" s="1"/>
  <c r="X90" i="1"/>
  <c r="R90" i="1" s="1"/>
  <c r="X27" i="1"/>
  <c r="R27" i="1" s="1"/>
  <c r="X39" i="1"/>
  <c r="R39" i="1" s="1"/>
  <c r="X51" i="1"/>
  <c r="R51" i="1" s="1"/>
  <c r="X63" i="1"/>
  <c r="R63" i="1" s="1"/>
  <c r="X75" i="1"/>
  <c r="R75" i="1" s="1"/>
  <c r="X87" i="1"/>
  <c r="R87" i="1" s="1"/>
  <c r="X99" i="1"/>
  <c r="R99" i="1" s="1"/>
  <c r="AI9" i="1" l="1"/>
  <c r="AH9" i="1"/>
  <c r="AG9" i="1"/>
  <c r="AF9" i="1"/>
  <c r="AE9" i="1"/>
  <c r="AD9" i="1"/>
  <c r="AC9" i="1"/>
  <c r="AB9" i="1"/>
  <c r="Z9" i="1"/>
  <c r="AA9" i="1"/>
  <c r="X40" i="1" l="1"/>
  <c r="R40" i="1" s="1"/>
  <c r="X42" i="1"/>
  <c r="R42" i="1" s="1"/>
  <c r="X41" i="1"/>
  <c r="R41" i="1" s="1"/>
  <c r="P9" i="1"/>
  <c r="R9" i="1" l="1"/>
  <c r="S9" i="1"/>
  <c r="Q9" i="1" l="1"/>
  <c r="U9" i="1" l="1"/>
  <c r="W9" i="1" l="1"/>
  <c r="T9" i="1" l="1"/>
  <c r="Y16" i="1"/>
  <c r="Y9" i="1" s="1"/>
  <c r="G5" i="1" s="1"/>
</calcChain>
</file>

<file path=xl/sharedStrings.xml><?xml version="1.0" encoding="utf-8"?>
<sst xmlns="http://schemas.openxmlformats.org/spreadsheetml/2006/main" count="207" uniqueCount="142">
  <si>
    <t>Наименование организации</t>
  </si>
  <si>
    <t>Наименование проекта НПЦ</t>
  </si>
  <si>
    <t>Всего по реестру, руб.</t>
  </si>
  <si>
    <t>Сотрудник (ФИО)</t>
  </si>
  <si>
    <t>Должность</t>
  </si>
  <si>
    <t>ИНН</t>
  </si>
  <si>
    <t xml:space="preserve">Оклад по трудовому договору </t>
  </si>
  <si>
    <t>% участия по проекту</t>
  </si>
  <si>
    <t>Тарифная ставка</t>
  </si>
  <si>
    <t>Оклад по проекту</t>
  </si>
  <si>
    <t>Отработано дней всего за месяц</t>
  </si>
  <si>
    <t>Начислено всего за месяц по проекту</t>
  </si>
  <si>
    <t>Сумма к выплате на руки</t>
  </si>
  <si>
    <t xml:space="preserve">Единый налоговый платеж
</t>
  </si>
  <si>
    <t>Страховые взносы по ОСС от несчастных случаев</t>
  </si>
  <si>
    <t>Итого сумма затрат на ФОТ с отчислениями за отчетный период</t>
  </si>
  <si>
    <t xml:space="preserve">Примечания (изменения за отчетный период) </t>
  </si>
  <si>
    <t>ВСЕГО</t>
  </si>
  <si>
    <t xml:space="preserve">Единый налоговый платеж %
</t>
  </si>
  <si>
    <t>Страховые взносы по ОСС от несчастных случаев
%</t>
  </si>
  <si>
    <t>х</t>
  </si>
  <si>
    <t>№ п/п</t>
  </si>
  <si>
    <t xml:space="preserve">Период действия </t>
  </si>
  <si>
    <t>Реестр получателей - штатных сотрудников от ДД.ММ.ГГГГ</t>
  </si>
  <si>
    <t>Единый налоговый платеж</t>
  </si>
  <si>
    <t>Единый налоговый платеж %</t>
  </si>
  <si>
    <t>НДФЛ</t>
  </si>
  <si>
    <t>Наименование столбца</t>
  </si>
  <si>
    <t>Заполняется автоматически</t>
  </si>
  <si>
    <t>Ручной ввод</t>
  </si>
  <si>
    <t>Тип ввода</t>
  </si>
  <si>
    <t>Формула столбцов</t>
  </si>
  <si>
    <t>№ трудового договора / доп. соглашения</t>
  </si>
  <si>
    <t>Процент участия</t>
  </si>
  <si>
    <t>Инициалы указываются полностью (пример - Иванов Иван Иванович)</t>
  </si>
  <si>
    <t>Указывается № трудового договора или дополнительного соглашения. Дополнительное соглашение следует вводить отдельной строкой</t>
  </si>
  <si>
    <t>Фактически выплаченные на руки</t>
  </si>
  <si>
    <r>
      <t xml:space="preserve">Страховые взносы по ОСС от несчастных случаев
</t>
    </r>
    <r>
      <rPr>
        <sz val="10"/>
        <color theme="1"/>
        <rFont val="Camria"/>
        <charset val="204"/>
      </rPr>
      <t/>
    </r>
  </si>
  <si>
    <r>
      <t xml:space="preserve">Итого сумма затрат на ФОТ с отчислениями за отчетный период
</t>
    </r>
    <r>
      <rPr>
        <sz val="10"/>
        <color theme="1"/>
        <rFont val="Camria"/>
        <charset val="204"/>
      </rPr>
      <t/>
    </r>
  </si>
  <si>
    <t>Оклад по трудовому договору</t>
  </si>
  <si>
    <t>Вид трудовых отношений</t>
  </si>
  <si>
    <t>Период выполнения работ</t>
  </si>
  <si>
    <t>октябрь</t>
  </si>
  <si>
    <t>Месяц</t>
  </si>
  <si>
    <t>Год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</si>
  <si>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</si>
  <si>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</si>
  <si>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</si>
  <si>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</si>
  <si>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</si>
  <si>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</si>
  <si>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</si>
  <si>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</si>
  <si>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</si>
  <si>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Производственный календарь </t>
  </si>
  <si>
    <t>август</t>
  </si>
  <si>
    <t>сентябрь</t>
  </si>
  <si>
    <t>Количество рабочих дней</t>
  </si>
  <si>
    <t>-</t>
  </si>
  <si>
    <t>ст.</t>
  </si>
  <si>
    <t>Реестр ГПХ</t>
  </si>
  <si>
    <t>Указывается должность соответствующая подтверждающему документу (договор или дополнительное соглашение). Вность должность по договорам ГПХ необязательно</t>
  </si>
  <si>
    <t>Указывается ИНН получателя заработной платы / оплаты по договорам ГПХ</t>
  </si>
  <si>
    <t>Процент участия указывается в соответствии с приказом получателя поддержки о составе проектной команды по реализации проекта резидента НПЦ.</t>
  </si>
  <si>
    <t>Указывается оклад  соответствующий подтверждающему документу (договор или дополнительное соглашение)</t>
  </si>
  <si>
    <t>Указывается тарифная ставка соответствующая подтверждающему документу (договор или дополнительное соглашение)</t>
  </si>
  <si>
    <t>Указывается вид трудовых отношений: трудовой договор (срочные и временные входят в логику трудового договора) или договор ГПХ</t>
  </si>
  <si>
    <t>Окончание</t>
  </si>
  <si>
    <t>Начало</t>
  </si>
  <si>
    <t>Период действия</t>
  </si>
  <si>
    <t>Указывается срок начала периода действия трудового договора / Договора ГПХ или дополнительного соглашения.</t>
  </si>
  <si>
    <t>Указывается срок окончания периода действия трудового договора / Договора ГПХ или дополнительного соглашения.</t>
  </si>
  <si>
    <t>месяц</t>
  </si>
  <si>
    <t>год</t>
  </si>
  <si>
    <t>начало</t>
  </si>
  <si>
    <t>окончание</t>
  </si>
  <si>
    <t>Примечание</t>
  </si>
  <si>
    <t>ст.12 х раб.дни/мес. х ст.13</t>
  </si>
  <si>
    <t>Сумм (Ст.24:Ст.34)</t>
  </si>
  <si>
    <t>Окончательная сумма денежных средств, подлежащая выплате работнику/исполнителю при полном выполнении работ в указанном периоде (ст.2), после всех предусмотренных законодательством удержаний</t>
  </si>
  <si>
    <t>Отображает полную сумму выплат, предусмотренную договорными обязательствами при полном выполнении работ в указанном периоде (ст.2). При отметке типа договора (ст.1) как ГПХ система автоматически присвоит нулевые значения соответствующим полям</t>
  </si>
  <si>
    <t>Уплата налогов и страховых взносов</t>
  </si>
  <si>
    <t>Совокупные расходы на оплату труда с учетом всех обязательных отчислений</t>
  </si>
  <si>
    <t>Указывается месяц, в котором осуществлялись выплаты:
по заработной плате сотрудникам;
за услуги/работы по договорам подряда (ГПХ).</t>
  </si>
  <si>
    <t>Указывается год, в котором осуществлялись выплаты:
по заработной плате сотрудникам;
за услуги/работы по договорам подряда (ГПХ).</t>
  </si>
  <si>
    <t>Указывается количество фактически отработанных дней за указанный период выполнения работ (ст.2)</t>
  </si>
  <si>
    <t>ст.1</t>
  </si>
  <si>
    <t>ст.2</t>
  </si>
  <si>
    <t>ст.3</t>
  </si>
  <si>
    <t>ст.4</t>
  </si>
  <si>
    <t>ст.5</t>
  </si>
  <si>
    <t>ст.6</t>
  </si>
  <si>
    <t>ст.0</t>
  </si>
  <si>
    <t>ст.7</t>
  </si>
  <si>
    <t>ст.8</t>
  </si>
  <si>
    <t>ст.9</t>
  </si>
  <si>
    <t>ст.10</t>
  </si>
  <si>
    <t>ст.11</t>
  </si>
  <si>
    <t>ст.12</t>
  </si>
  <si>
    <t>ст.13</t>
  </si>
  <si>
    <t>ст.14</t>
  </si>
  <si>
    <t>ст.15</t>
  </si>
  <si>
    <t>ст.20</t>
  </si>
  <si>
    <t>ст.18</t>
  </si>
  <si>
    <t>ст.17</t>
  </si>
  <si>
    <t>ст.19</t>
  </si>
  <si>
    <t>ст.21</t>
  </si>
  <si>
    <t>ст.22</t>
  </si>
  <si>
    <t>ст.23</t>
  </si>
  <si>
    <t>Столбец</t>
  </si>
  <si>
    <t>Период, в котором осуществлялись выплаты.</t>
  </si>
  <si>
    <t>ст.9 х ст.10. х ст.11</t>
  </si>
  <si>
    <t>Отражается оклад по проекту, рассчитанный как произведение: (оклад × тарифная ставка по договорным обязательствам) × процент участия</t>
  </si>
  <si>
    <t>Удалить?</t>
  </si>
  <si>
    <t>Страховые взносы по ОСС от несчастных случаев %</t>
  </si>
  <si>
    <r>
      <t>Сумма к выплате на руки</t>
    </r>
    <r>
      <rPr>
        <sz val="10"/>
        <color theme="1"/>
        <rFont val="Camria"/>
        <charset val="204"/>
      </rPr>
      <t/>
    </r>
  </si>
  <si>
    <r>
      <t xml:space="preserve">Начислено всего за месяц по проекту
</t>
    </r>
    <r>
      <rPr>
        <sz val="10"/>
        <color theme="1"/>
        <rFont val="Cambria"/>
        <family val="1"/>
        <charset val="204"/>
        <scheme val="major"/>
      </rPr>
      <t xml:space="preserve">(ст.12 </t>
    </r>
    <r>
      <rPr>
        <b/>
        <sz val="10"/>
        <color theme="1"/>
        <rFont val="Cambria"/>
        <family val="1"/>
        <charset val="204"/>
        <scheme val="major"/>
      </rPr>
      <t>х</t>
    </r>
    <r>
      <rPr>
        <sz val="10"/>
        <color theme="1"/>
        <rFont val="Cambria"/>
        <family val="1"/>
        <charset val="204"/>
        <scheme val="major"/>
      </rPr>
      <t xml:space="preserve"> раб.дни/мес. </t>
    </r>
    <r>
      <rPr>
        <b/>
        <sz val="10"/>
        <color theme="1"/>
        <rFont val="Cambria"/>
        <family val="1"/>
        <charset val="204"/>
        <scheme val="major"/>
      </rPr>
      <t>х</t>
    </r>
    <r>
      <rPr>
        <sz val="10"/>
        <color theme="1"/>
        <rFont val="Cambria"/>
        <family val="1"/>
        <charset val="204"/>
        <scheme val="major"/>
      </rPr>
      <t xml:space="preserve"> ст.13)</t>
    </r>
  </si>
  <si>
    <t>Страховые взносы по ОСС от несчастных случаев
(факт. выплаты)</t>
  </si>
  <si>
    <t xml:space="preserve">ЕНП с НДФЛ к уплате (факт. выплаты)
</t>
  </si>
  <si>
    <t>ТД</t>
  </si>
  <si>
    <t>Иванов Александр Борисович</t>
  </si>
  <si>
    <t>Ноябрь</t>
  </si>
  <si>
    <t>Инженер</t>
  </si>
  <si>
    <t>б/с</t>
  </si>
  <si>
    <t>Реестр 1 от 00.00.0000</t>
  </si>
  <si>
    <t>Реестр 2 от 00.00.0000</t>
  </si>
  <si>
    <t>Реестр 3 от 00.00.0000</t>
  </si>
  <si>
    <t>Реестр 4 от 00.00.0000</t>
  </si>
  <si>
    <t>Реестр 5 от 00.00.0000</t>
  </si>
  <si>
    <t>Реестр 6 от 00.00.0000</t>
  </si>
  <si>
    <t>Реестр 7 от 00.00.0000</t>
  </si>
  <si>
    <t>Реестр 8 от 00.00.0000</t>
  </si>
  <si>
    <t>Реестр 9 от 00.00.0000</t>
  </si>
  <si>
    <t>Реестр 10 от 00.00.0000</t>
  </si>
  <si>
    <t>ст.16</t>
  </si>
  <si>
    <t>Единый налоговый платеж (факт. выплаты)</t>
  </si>
  <si>
    <t>Страховые взносы по ОСС от несчастных случаев (фатк. выплаты)</t>
  </si>
  <si>
    <t>Отражается фактическая сумма выплат, полученная на руки за период выполнения работ (ст. 2). Столбец формируется путём суммирования банковских реестров начислений</t>
  </si>
  <si>
    <t>Уникальный список ФИО</t>
  </si>
  <si>
    <t>Отражается фактическая сумма выплат за период выполнения работ (ст. 2).</t>
  </si>
  <si>
    <t>ст.14*100%/87%*ст.20</t>
  </si>
  <si>
    <t>ст.14*100%/87%*ст.22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</si>
</sst>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color theme="1"/>
      <name val="Camria"/>
      <charset val="204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8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b/>
      <sz val="8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sz val="13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color rgb="FF00B0F0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i/>
      <sz val="12"/>
      <name val="Cambria"/>
      <family val="1"/>
      <charset val="204"/>
      <scheme val="major"/>
    </font>
    <font>
      <i/>
      <sz val="9"/>
      <color theme="1"/>
      <name val="Cambria"/>
      <family val="1"/>
      <charset val="204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medium">
        <color indexed="64"/>
      </top>
      <bottom/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2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/>
    </xf>
    <xf numFmtId="0" fontId="4" fillId="4" borderId="3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vertical="center" textRotation="90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4" fillId="5" borderId="0" xfId="0" applyFont="1" applyFill="1"/>
    <xf numFmtId="0" fontId="15" fillId="5" borderId="0" xfId="0" applyFont="1" applyFill="1" applyAlignment="1">
      <alignment horizontal="center" vertical="top"/>
    </xf>
    <xf numFmtId="0" fontId="16" fillId="5" borderId="0" xfId="0" applyFont="1" applyFill="1"/>
    <xf numFmtId="4" fontId="16" fillId="5" borderId="0" xfId="0" applyNumberFormat="1" applyFont="1" applyFill="1"/>
    <xf numFmtId="4" fontId="15" fillId="5" borderId="0" xfId="0" applyNumberFormat="1" applyFont="1" applyFill="1" applyAlignment="1">
      <alignment horizontal="center"/>
    </xf>
    <xf numFmtId="0" fontId="14" fillId="0" borderId="0" xfId="0" applyFont="1"/>
    <xf numFmtId="0" fontId="15" fillId="2" borderId="0" xfId="3" applyFont="1" applyFill="1" applyAlignment="1">
      <alignment vertical="center"/>
    </xf>
    <xf numFmtId="14" fontId="15" fillId="2" borderId="0" xfId="3" applyNumberFormat="1" applyFont="1" applyFill="1" applyAlignment="1">
      <alignment vertical="center"/>
    </xf>
    <xf numFmtId="0" fontId="15" fillId="5" borderId="0" xfId="3" applyFont="1" applyFill="1" applyAlignment="1">
      <alignment vertical="center"/>
    </xf>
    <xf numFmtId="0" fontId="17" fillId="2" borderId="0" xfId="3" applyFont="1" applyFill="1" applyAlignment="1">
      <alignment vertical="center"/>
    </xf>
    <xf numFmtId="0" fontId="18" fillId="2" borderId="0" xfId="3" applyFont="1" applyFill="1" applyAlignment="1">
      <alignment vertical="center"/>
    </xf>
    <xf numFmtId="0" fontId="18" fillId="5" borderId="0" xfId="3" applyFont="1" applyFill="1" applyAlignment="1">
      <alignment vertical="center"/>
    </xf>
    <xf numFmtId="0" fontId="16" fillId="0" borderId="1" xfId="3" applyFont="1" applyBorder="1" applyAlignment="1">
      <alignment vertical="center"/>
    </xf>
    <xf numFmtId="0" fontId="16" fillId="0" borderId="24" xfId="3" applyFont="1" applyBorder="1" applyAlignment="1">
      <alignment vertical="center"/>
    </xf>
    <xf numFmtId="4" fontId="19" fillId="2" borderId="2" xfId="3" applyNumberFormat="1" applyFont="1" applyFill="1" applyBorder="1" applyAlignment="1">
      <alignment horizontal="center" vertical="center"/>
    </xf>
    <xf numFmtId="0" fontId="15" fillId="5" borderId="0" xfId="3" applyFont="1" applyFill="1" applyBorder="1" applyAlignment="1">
      <alignment horizontal="center" vertical="center"/>
    </xf>
    <xf numFmtId="9" fontId="15" fillId="5" borderId="0" xfId="2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0" fillId="2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Continuous" vertical="center" wrapText="1"/>
    </xf>
    <xf numFmtId="0" fontId="9" fillId="0" borderId="25" xfId="0" applyFont="1" applyFill="1" applyBorder="1" applyAlignment="1">
      <alignment horizontal="centerContinuous" vertical="center" wrapText="1"/>
    </xf>
    <xf numFmtId="0" fontId="19" fillId="2" borderId="20" xfId="3" applyFont="1" applyFill="1" applyBorder="1" applyAlignment="1">
      <alignment horizontal="center" wrapText="1"/>
    </xf>
    <xf numFmtId="0" fontId="9" fillId="0" borderId="10" xfId="3" applyFont="1" applyFill="1" applyBorder="1" applyAlignment="1">
      <alignment horizontal="centerContinuous" vertical="center" wrapText="1"/>
    </xf>
    <xf numFmtId="0" fontId="14" fillId="0" borderId="0" xfId="0" applyFont="1" applyAlignment="1">
      <alignment vertical="center"/>
    </xf>
    <xf numFmtId="0" fontId="10" fillId="2" borderId="7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6" xfId="3" applyFont="1" applyFill="1" applyBorder="1" applyAlignment="1">
      <alignment horizontal="center" vertical="center" wrapText="1"/>
    </xf>
    <xf numFmtId="0" fontId="20" fillId="0" borderId="3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5" fillId="3" borderId="14" xfId="0" applyFont="1" applyFill="1" applyBorder="1" applyAlignment="1">
      <alignment horizontal="left" vertical="top"/>
    </xf>
    <xf numFmtId="0" fontId="15" fillId="3" borderId="21" xfId="0" applyFont="1" applyFill="1" applyBorder="1" applyAlignment="1">
      <alignment horizontal="left" vertical="top"/>
    </xf>
    <xf numFmtId="0" fontId="15" fillId="3" borderId="3" xfId="0" applyFont="1" applyFill="1" applyBorder="1" applyAlignment="1">
      <alignment vertical="top"/>
    </xf>
    <xf numFmtId="0" fontId="19" fillId="3" borderId="3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right" vertical="center"/>
    </xf>
    <xf numFmtId="43" fontId="19" fillId="3" borderId="3" xfId="1" applyFont="1" applyFill="1" applyBorder="1" applyAlignment="1">
      <alignment horizontal="right" vertical="center" wrapText="1"/>
    </xf>
    <xf numFmtId="4" fontId="15" fillId="3" borderId="3" xfId="3" applyNumberFormat="1" applyFont="1" applyFill="1" applyBorder="1" applyAlignment="1">
      <alignment horizontal="right" vertical="center" wrapText="1"/>
    </xf>
    <xf numFmtId="43" fontId="19" fillId="3" borderId="4" xfId="1" applyFont="1" applyFill="1" applyBorder="1" applyAlignment="1">
      <alignment horizontal="right" vertical="center" wrapText="1"/>
    </xf>
    <xf numFmtId="0" fontId="10" fillId="3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6" fillId="0" borderId="3" xfId="3" applyFont="1" applyFill="1" applyBorder="1" applyAlignment="1" applyProtection="1">
      <alignment vertical="center" wrapText="1"/>
      <protection locked="0"/>
    </xf>
    <xf numFmtId="0" fontId="16" fillId="0" borderId="3" xfId="3" applyFont="1" applyFill="1" applyBorder="1" applyAlignment="1" applyProtection="1">
      <alignment horizontal="left" vertical="center" wrapText="1"/>
      <protection locked="0"/>
    </xf>
    <xf numFmtId="164" fontId="16" fillId="0" borderId="3" xfId="3" applyNumberFormat="1" applyFont="1" applyFill="1" applyBorder="1" applyAlignment="1" applyProtection="1">
      <alignment horizontal="center" vertical="center" wrapText="1"/>
      <protection locked="0"/>
    </xf>
    <xf numFmtId="14" fontId="16" fillId="2" borderId="3" xfId="0" applyNumberFormat="1" applyFont="1" applyFill="1" applyBorder="1" applyAlignment="1" applyProtection="1">
      <alignment horizontal="center" vertical="center"/>
      <protection locked="0"/>
    </xf>
    <xf numFmtId="43" fontId="16" fillId="0" borderId="3" xfId="1" applyFont="1" applyFill="1" applyBorder="1" applyAlignment="1" applyProtection="1">
      <alignment horizontal="right" vertical="center" wrapText="1"/>
      <protection locked="0"/>
    </xf>
    <xf numFmtId="10" fontId="16" fillId="0" borderId="3" xfId="2" applyNumberFormat="1" applyFont="1" applyFill="1" applyBorder="1" applyAlignment="1" applyProtection="1">
      <alignment horizontal="center" vertical="center"/>
      <protection locked="0"/>
    </xf>
    <xf numFmtId="2" fontId="16" fillId="0" borderId="3" xfId="1" applyNumberFormat="1" applyFont="1" applyFill="1" applyBorder="1" applyAlignment="1" applyProtection="1">
      <alignment horizontal="center" vertical="center"/>
      <protection locked="0"/>
    </xf>
    <xf numFmtId="43" fontId="15" fillId="4" borderId="3" xfId="1" applyFont="1" applyFill="1" applyBorder="1" applyAlignment="1" applyProtection="1">
      <alignment horizontal="right" vertical="center" wrapText="1"/>
    </xf>
    <xf numFmtId="4" fontId="15" fillId="4" borderId="18" xfId="3" applyNumberFormat="1" applyFont="1" applyFill="1" applyBorder="1" applyAlignment="1">
      <alignment horizontal="right" vertical="center" wrapText="1"/>
    </xf>
    <xf numFmtId="4" fontId="15" fillId="4" borderId="21" xfId="3" applyNumberFormat="1" applyFont="1" applyFill="1" applyBorder="1" applyAlignment="1">
      <alignment horizontal="right" vertical="center"/>
    </xf>
    <xf numFmtId="10" fontId="16" fillId="4" borderId="3" xfId="2" applyNumberFormat="1" applyFont="1" applyFill="1" applyBorder="1" applyAlignment="1" applyProtection="1">
      <alignment horizontal="center" vertical="center"/>
    </xf>
    <xf numFmtId="4" fontId="15" fillId="0" borderId="3" xfId="3" applyNumberFormat="1" applyFont="1" applyFill="1" applyBorder="1" applyAlignment="1" applyProtection="1">
      <alignment horizontal="right" vertical="center" wrapText="1"/>
    </xf>
    <xf numFmtId="4" fontId="15" fillId="0" borderId="3" xfId="3" applyNumberFormat="1" applyFont="1" applyFill="1" applyBorder="1" applyAlignment="1">
      <alignment horizontal="right" vertical="center" wrapText="1"/>
    </xf>
    <xf numFmtId="4" fontId="15" fillId="4" borderId="3" xfId="3" applyNumberFormat="1" applyFont="1" applyFill="1" applyBorder="1" applyAlignment="1">
      <alignment horizontal="right" vertical="center" wrapText="1"/>
    </xf>
    <xf numFmtId="43" fontId="16" fillId="0" borderId="4" xfId="1" applyFont="1" applyFill="1" applyBorder="1" applyAlignment="1" applyProtection="1">
      <alignment horizontal="right" vertical="center" wrapText="1"/>
      <protection locked="0"/>
    </xf>
    <xf numFmtId="0" fontId="6" fillId="0" borderId="13" xfId="0" applyFont="1" applyBorder="1" applyAlignment="1">
      <alignment horizontal="center" vertical="center"/>
    </xf>
    <xf numFmtId="10" fontId="14" fillId="0" borderId="3" xfId="2" applyNumberFormat="1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6" fillId="0" borderId="16" xfId="3" applyFont="1" applyFill="1" applyBorder="1" applyAlignment="1" applyProtection="1">
      <alignment vertical="center" wrapText="1"/>
      <protection locked="0"/>
    </xf>
    <xf numFmtId="0" fontId="16" fillId="0" borderId="16" xfId="3" applyFont="1" applyFill="1" applyBorder="1" applyAlignment="1" applyProtection="1">
      <alignment horizontal="left" vertical="center" wrapText="1"/>
      <protection locked="0"/>
    </xf>
    <xf numFmtId="164" fontId="16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16" fillId="2" borderId="16" xfId="0" applyNumberFormat="1" applyFont="1" applyFill="1" applyBorder="1" applyAlignment="1" applyProtection="1">
      <alignment horizontal="center" vertical="center"/>
      <protection locked="0"/>
    </xf>
    <xf numFmtId="43" fontId="16" fillId="0" borderId="16" xfId="1" applyFont="1" applyFill="1" applyBorder="1" applyAlignment="1" applyProtection="1">
      <alignment horizontal="right" vertical="center" wrapText="1"/>
      <protection locked="0"/>
    </xf>
    <xf numFmtId="10" fontId="16" fillId="0" borderId="16" xfId="2" applyNumberFormat="1" applyFont="1" applyFill="1" applyBorder="1" applyAlignment="1" applyProtection="1">
      <alignment horizontal="center" vertical="center"/>
      <protection locked="0"/>
    </xf>
    <xf numFmtId="2" fontId="16" fillId="0" borderId="16" xfId="1" applyNumberFormat="1" applyFont="1" applyFill="1" applyBorder="1" applyAlignment="1" applyProtection="1">
      <alignment horizontal="center" vertical="center"/>
      <protection locked="0"/>
    </xf>
    <xf numFmtId="43" fontId="15" fillId="4" borderId="16" xfId="1" applyFont="1" applyFill="1" applyBorder="1" applyAlignment="1" applyProtection="1">
      <alignment horizontal="right" vertical="center" wrapText="1"/>
    </xf>
    <xf numFmtId="10" fontId="16" fillId="4" borderId="16" xfId="2" applyNumberFormat="1" applyFont="1" applyFill="1" applyBorder="1" applyAlignment="1" applyProtection="1">
      <alignment horizontal="center" vertical="center"/>
    </xf>
    <xf numFmtId="4" fontId="15" fillId="0" borderId="16" xfId="3" applyNumberFormat="1" applyFont="1" applyFill="1" applyBorder="1" applyAlignment="1" applyProtection="1">
      <alignment horizontal="right" vertical="center" wrapText="1"/>
    </xf>
    <xf numFmtId="4" fontId="15" fillId="0" borderId="16" xfId="3" applyNumberFormat="1" applyFont="1" applyFill="1" applyBorder="1" applyAlignment="1">
      <alignment horizontal="right" vertical="center" wrapText="1"/>
    </xf>
    <xf numFmtId="43" fontId="16" fillId="0" borderId="23" xfId="1" applyFont="1" applyFill="1" applyBorder="1" applyAlignment="1" applyProtection="1">
      <alignment horizontal="right" vertical="center" wrapText="1"/>
      <protection locked="0"/>
    </xf>
    <xf numFmtId="0" fontId="6" fillId="0" borderId="17" xfId="0" applyFont="1" applyBorder="1" applyAlignment="1">
      <alignment horizontal="center" vertical="center"/>
    </xf>
    <xf numFmtId="0" fontId="4" fillId="5" borderId="0" xfId="0" applyFont="1" applyFill="1"/>
    <xf numFmtId="0" fontId="4" fillId="0" borderId="0" xfId="0" applyFont="1"/>
    <xf numFmtId="43" fontId="15" fillId="5" borderId="0" xfId="3" applyNumberFormat="1" applyFont="1" applyFill="1" applyBorder="1" applyAlignment="1">
      <alignment horizontal="center" vertical="center"/>
    </xf>
    <xf numFmtId="0" fontId="19" fillId="2" borderId="3" xfId="3" applyFont="1" applyFill="1" applyBorder="1" applyAlignment="1">
      <alignment horizontal="center" vertical="center" wrapText="1"/>
    </xf>
    <xf numFmtId="0" fontId="15" fillId="5" borderId="0" xfId="3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0" xfId="0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4" borderId="13" xfId="3" applyFont="1" applyFill="1" applyBorder="1" applyAlignment="1">
      <alignment horizontal="left" vertical="center" wrapText="1"/>
    </xf>
    <xf numFmtId="0" fontId="4" fillId="0" borderId="13" xfId="3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left" vertical="center" wrapText="1"/>
    </xf>
    <xf numFmtId="0" fontId="4" fillId="4" borderId="16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21" fillId="8" borderId="27" xfId="0" applyFont="1" applyFill="1" applyBorder="1" applyAlignment="1">
      <alignment horizontal="center" vertical="center" wrapText="1"/>
    </xf>
    <xf numFmtId="0" fontId="21" fillId="8" borderId="28" xfId="0" applyFont="1" applyFill="1" applyBorder="1" applyAlignment="1">
      <alignment horizontal="center" vertical="center" wrapText="1"/>
    </xf>
    <xf numFmtId="0" fontId="21" fillId="8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20" fillId="0" borderId="4" xfId="3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right" vertical="center"/>
    </xf>
    <xf numFmtId="0" fontId="16" fillId="7" borderId="4" xfId="3" applyNumberFormat="1" applyFont="1" applyFill="1" applyBorder="1" applyAlignment="1" applyProtection="1">
      <alignment horizontal="center" vertical="center"/>
      <protection locked="0"/>
    </xf>
    <xf numFmtId="0" fontId="16" fillId="7" borderId="23" xfId="3" applyNumberFormat="1" applyFont="1" applyFill="1" applyBorder="1" applyAlignment="1" applyProtection="1">
      <alignment horizontal="center" vertical="center"/>
      <protection locked="0"/>
    </xf>
    <xf numFmtId="0" fontId="20" fillId="0" borderId="33" xfId="3" applyFont="1" applyFill="1" applyBorder="1" applyAlignment="1">
      <alignment horizontal="center" vertical="center" wrapText="1"/>
    </xf>
    <xf numFmtId="43" fontId="19" fillId="3" borderId="33" xfId="1" applyFont="1" applyFill="1" applyBorder="1" applyAlignment="1">
      <alignment horizontal="right" vertical="center" wrapText="1"/>
    </xf>
    <xf numFmtId="0" fontId="1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9" borderId="0" xfId="0" applyFont="1" applyFill="1"/>
    <xf numFmtId="43" fontId="15" fillId="10" borderId="33" xfId="1" applyFont="1" applyFill="1" applyBorder="1" applyAlignment="1" applyProtection="1">
      <alignment horizontal="right" vertical="center" wrapText="1"/>
    </xf>
    <xf numFmtId="43" fontId="15" fillId="10" borderId="3" xfId="1" applyFont="1" applyFill="1" applyBorder="1" applyAlignment="1" applyProtection="1">
      <alignment horizontal="right" vertical="center" wrapText="1"/>
    </xf>
    <xf numFmtId="43" fontId="15" fillId="10" borderId="19" xfId="1" applyFont="1" applyFill="1" applyBorder="1" applyAlignment="1" applyProtection="1">
      <alignment horizontal="right" vertical="center" wrapText="1"/>
    </xf>
    <xf numFmtId="43" fontId="16" fillId="0" borderId="3" xfId="3" applyNumberFormat="1" applyFont="1" applyFill="1" applyBorder="1" applyAlignment="1" applyProtection="1">
      <alignment vertical="center" wrapText="1"/>
      <protection locked="0"/>
    </xf>
    <xf numFmtId="43" fontId="18" fillId="5" borderId="0" xfId="3" applyNumberFormat="1" applyFont="1" applyFill="1" applyAlignment="1">
      <alignment vertical="center"/>
    </xf>
    <xf numFmtId="0" fontId="16" fillId="0" borderId="21" xfId="0" applyFont="1" applyFill="1" applyBorder="1" applyAlignment="1">
      <alignment horizontal="center" vertical="center"/>
    </xf>
    <xf numFmtId="14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9" fontId="18" fillId="5" borderId="0" xfId="3" applyNumberFormat="1" applyFont="1" applyFill="1" applyAlignme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9" fillId="0" borderId="20" xfId="3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 wrapText="1"/>
    </xf>
    <xf numFmtId="0" fontId="9" fillId="10" borderId="32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4" borderId="10" xfId="3" applyFont="1" applyFill="1" applyBorder="1" applyAlignment="1">
      <alignment horizontal="center" vertical="center" wrapText="1"/>
    </xf>
    <xf numFmtId="0" fontId="9" fillId="4" borderId="3" xfId="3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textRotation="90" wrapText="1"/>
    </xf>
    <xf numFmtId="0" fontId="9" fillId="0" borderId="3" xfId="3" applyFont="1" applyFill="1" applyBorder="1" applyAlignment="1">
      <alignment horizontal="center" vertical="center" textRotation="90" wrapText="1"/>
    </xf>
    <xf numFmtId="0" fontId="9" fillId="7" borderId="30" xfId="3" applyFont="1" applyFill="1" applyBorder="1" applyAlignment="1">
      <alignment horizontal="center" vertical="center" textRotation="90" wrapText="1"/>
    </xf>
    <xf numFmtId="0" fontId="9" fillId="7" borderId="4" xfId="3" applyFont="1" applyFill="1" applyBorder="1" applyAlignment="1">
      <alignment horizontal="center" vertical="center" textRotation="90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3" xfId="3" applyFont="1" applyFill="1" applyBorder="1" applyAlignment="1" applyProtection="1">
      <alignment vertical="center" wrapText="1"/>
      <protection locked="0"/>
    </xf>
    <xf numFmtId="0" fontId="24" fillId="0" borderId="3" xfId="3" applyFont="1" applyFill="1" applyBorder="1" applyAlignment="1" applyProtection="1">
      <alignment horizontal="left" vertical="center" wrapText="1"/>
      <protection locked="0"/>
    </xf>
    <xf numFmtId="164" fontId="24" fillId="0" borderId="3" xfId="3" applyNumberFormat="1" applyFont="1" applyFill="1" applyBorder="1" applyAlignment="1" applyProtection="1">
      <alignment horizontal="center" vertical="center" wrapText="1"/>
      <protection locked="0"/>
    </xf>
    <xf numFmtId="14" fontId="24" fillId="0" borderId="3" xfId="0" applyNumberFormat="1" applyFont="1" applyFill="1" applyBorder="1" applyAlignment="1" applyProtection="1">
      <alignment horizontal="center" vertical="center"/>
      <protection locked="0"/>
    </xf>
    <xf numFmtId="43" fontId="24" fillId="0" borderId="3" xfId="1" applyFont="1" applyFill="1" applyBorder="1" applyAlignment="1" applyProtection="1">
      <alignment horizontal="right" vertical="center" wrapText="1"/>
      <protection locked="0"/>
    </xf>
    <xf numFmtId="10" fontId="24" fillId="0" borderId="3" xfId="2" applyNumberFormat="1" applyFont="1" applyFill="1" applyBorder="1" applyAlignment="1" applyProtection="1">
      <alignment horizontal="center" vertical="center"/>
      <protection locked="0"/>
    </xf>
    <xf numFmtId="2" fontId="24" fillId="0" borderId="3" xfId="1" applyNumberFormat="1" applyFont="1" applyFill="1" applyBorder="1" applyAlignment="1" applyProtection="1">
      <alignment horizontal="center" vertical="center"/>
      <protection locked="0"/>
    </xf>
    <xf numFmtId="43" fontId="25" fillId="4" borderId="3" xfId="1" applyFont="1" applyFill="1" applyBorder="1" applyAlignment="1" applyProtection="1">
      <alignment horizontal="right" vertical="center" wrapText="1"/>
    </xf>
    <xf numFmtId="0" fontId="24" fillId="7" borderId="4" xfId="3" applyNumberFormat="1" applyFont="1" applyFill="1" applyBorder="1" applyAlignment="1" applyProtection="1">
      <alignment horizontal="center" vertical="center"/>
      <protection locked="0"/>
    </xf>
    <xf numFmtId="43" fontId="25" fillId="10" borderId="33" xfId="1" applyFont="1" applyFill="1" applyBorder="1" applyAlignment="1" applyProtection="1">
      <alignment horizontal="right" vertical="center" wrapText="1"/>
    </xf>
    <xf numFmtId="43" fontId="25" fillId="10" borderId="3" xfId="1" applyFont="1" applyFill="1" applyBorder="1" applyAlignment="1" applyProtection="1">
      <alignment horizontal="right" vertical="center" wrapText="1"/>
    </xf>
    <xf numFmtId="43" fontId="25" fillId="10" borderId="19" xfId="1" applyFont="1" applyFill="1" applyBorder="1" applyAlignment="1" applyProtection="1">
      <alignment horizontal="right" vertical="center" wrapText="1"/>
    </xf>
    <xf numFmtId="4" fontId="25" fillId="4" borderId="18" xfId="3" applyNumberFormat="1" applyFont="1" applyFill="1" applyBorder="1" applyAlignment="1">
      <alignment horizontal="right" vertical="center" wrapText="1"/>
    </xf>
    <xf numFmtId="4" fontId="25" fillId="4" borderId="21" xfId="3" applyNumberFormat="1" applyFont="1" applyFill="1" applyBorder="1" applyAlignment="1">
      <alignment horizontal="right" vertical="center"/>
    </xf>
    <xf numFmtId="4" fontId="25" fillId="0" borderId="3" xfId="3" applyNumberFormat="1" applyFont="1" applyFill="1" applyBorder="1" applyAlignment="1" applyProtection="1">
      <alignment horizontal="right" vertical="center" wrapText="1"/>
    </xf>
    <xf numFmtId="10" fontId="24" fillId="4" borderId="3" xfId="2" applyNumberFormat="1" applyFont="1" applyFill="1" applyBorder="1" applyAlignment="1" applyProtection="1">
      <alignment horizontal="center" vertical="center"/>
    </xf>
    <xf numFmtId="4" fontId="25" fillId="0" borderId="3" xfId="3" applyNumberFormat="1" applyFont="1" applyFill="1" applyBorder="1" applyAlignment="1">
      <alignment horizontal="right" vertical="center" wrapText="1"/>
    </xf>
    <xf numFmtId="4" fontId="25" fillId="4" borderId="3" xfId="3" applyNumberFormat="1" applyFont="1" applyFill="1" applyBorder="1" applyAlignment="1">
      <alignment horizontal="right" vertical="center" wrapText="1"/>
    </xf>
    <xf numFmtId="43" fontId="24" fillId="0" borderId="4" xfId="1" applyFont="1" applyFill="1" applyBorder="1" applyAlignment="1" applyProtection="1">
      <alignment horizontal="right" vertical="center" wrapText="1"/>
      <protection locked="0"/>
    </xf>
    <xf numFmtId="0" fontId="26" fillId="0" borderId="13" xfId="0" applyFont="1" applyBorder="1" applyAlignment="1">
      <alignment horizontal="center" vertical="center"/>
    </xf>
    <xf numFmtId="0" fontId="23" fillId="5" borderId="0" xfId="0" applyFont="1" applyFill="1"/>
    <xf numFmtId="0" fontId="23" fillId="0" borderId="0" xfId="0" applyFont="1"/>
  </cellXfs>
  <cellStyles count="4">
    <cellStyle name="Обычный" xfId="0" builtinId="0"/>
    <cellStyle name="Обычный 2" xfId="3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R119"/>
  <sheetViews>
    <sheetView tabSelected="1" zoomScale="40" zoomScaleNormal="40" workbookViewId="0">
      <pane xSplit="6" ySplit="9" topLeftCell="N10" activePane="bottomRight" state="frozen"/>
      <selection pane="topRight" activeCell="G1" sqref="G1"/>
      <selection pane="bottomLeft" activeCell="A12" sqref="A12"/>
      <selection pane="bottomRight" activeCell="A10" sqref="A10:XFD10"/>
    </sheetView>
  </sheetViews>
  <sheetFormatPr defaultColWidth="9.1796875" defaultRowHeight="14"/>
  <cols>
    <col min="1" max="1" width="3.7265625" style="2" customWidth="1"/>
    <col min="2" max="2" width="5.7265625" style="113" customWidth="1"/>
    <col min="3" max="3" width="10.1796875" style="113" customWidth="1"/>
    <col min="4" max="4" width="10.54296875" style="113" customWidth="1"/>
    <col min="5" max="5" width="7.26953125" style="113" customWidth="1"/>
    <col min="6" max="6" width="44.1796875" style="113" customWidth="1"/>
    <col min="7" max="7" width="35.453125" style="113" customWidth="1"/>
    <col min="8" max="8" width="18.54296875" style="113" customWidth="1"/>
    <col min="9" max="9" width="14" style="113" customWidth="1"/>
    <col min="10" max="10" width="13.26953125" style="113" customWidth="1"/>
    <col min="11" max="11" width="15.54296875" style="113" customWidth="1"/>
    <col min="12" max="12" width="10.81640625" style="113" customWidth="1"/>
    <col min="13" max="13" width="6.54296875" style="113" customWidth="1"/>
    <col min="14" max="14" width="17.453125" style="113" customWidth="1"/>
    <col min="15" max="15" width="7.1796875" style="113" customWidth="1"/>
    <col min="16" max="17" width="19" style="113" customWidth="1"/>
    <col min="18" max="18" width="19.7265625" style="113" customWidth="1"/>
    <col min="19" max="19" width="17.54296875" style="113" customWidth="1"/>
    <col min="20" max="20" width="19" style="113" customWidth="1"/>
    <col min="21" max="21" width="16.81640625" style="113" customWidth="1"/>
    <col min="22" max="22" width="11.7265625" style="113" customWidth="1"/>
    <col min="23" max="23" width="14.1796875" style="113" customWidth="1"/>
    <col min="24" max="24" width="12" style="113" customWidth="1"/>
    <col min="25" max="25" width="18.1796875" style="113" customWidth="1"/>
    <col min="26" max="27" width="18.453125" style="113" customWidth="1"/>
    <col min="28" max="28" width="19.1796875" style="113" customWidth="1"/>
    <col min="29" max="29" width="19.453125" style="113" customWidth="1"/>
    <col min="30" max="36" width="14.453125" style="113" customWidth="1"/>
    <col min="37" max="37" width="50.54296875" style="113" customWidth="1"/>
    <col min="38" max="16384" width="9.1796875" style="113"/>
  </cols>
  <sheetData>
    <row r="1" spans="1:44" s="38" customFormat="1" ht="15" customHeight="1">
      <c r="A1" s="160"/>
      <c r="B1" s="34"/>
      <c r="C1" s="34"/>
      <c r="D1" s="34"/>
      <c r="E1" s="34"/>
      <c r="F1" s="35"/>
      <c r="G1" s="35"/>
      <c r="H1" s="35"/>
      <c r="I1" s="35"/>
      <c r="J1" s="35"/>
      <c r="K1" s="35"/>
      <c r="L1" s="35"/>
      <c r="M1" s="35"/>
      <c r="N1" s="35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7"/>
      <c r="AN1" s="35"/>
      <c r="AO1" s="33"/>
      <c r="AP1" s="33"/>
      <c r="AQ1" s="33"/>
      <c r="AR1" s="33"/>
    </row>
    <row r="2" spans="1:44" s="38" customFormat="1" ht="16.5" customHeight="1">
      <c r="A2" s="160"/>
      <c r="B2" s="39" t="s">
        <v>23</v>
      </c>
      <c r="C2" s="39"/>
      <c r="D2" s="39"/>
      <c r="E2" s="39"/>
      <c r="F2" s="40"/>
      <c r="G2" s="39"/>
      <c r="H2" s="39"/>
      <c r="I2" s="39"/>
      <c r="J2" s="39"/>
      <c r="K2" s="39"/>
      <c r="L2" s="39"/>
      <c r="M2" s="39"/>
      <c r="N2" s="39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33"/>
      <c r="AP2" s="33"/>
      <c r="AQ2" s="33"/>
      <c r="AR2" s="33"/>
    </row>
    <row r="3" spans="1:44" s="38" customFormat="1" ht="16.5">
      <c r="A3" s="160"/>
      <c r="B3" s="42" t="s">
        <v>0</v>
      </c>
      <c r="C3" s="42"/>
      <c r="D3" s="42"/>
      <c r="E3" s="42"/>
      <c r="F3" s="43"/>
      <c r="G3" s="43"/>
      <c r="H3" s="43"/>
      <c r="I3" s="43"/>
      <c r="J3" s="43"/>
      <c r="K3" s="43"/>
      <c r="L3" s="43"/>
      <c r="M3" s="43"/>
      <c r="N3" s="43"/>
      <c r="O3" s="44"/>
      <c r="P3" s="44"/>
      <c r="Q3" s="167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33"/>
      <c r="AP3" s="33"/>
      <c r="AQ3" s="33"/>
      <c r="AR3" s="33"/>
    </row>
    <row r="4" spans="1:44" s="38" customFormat="1" ht="17" thickBot="1">
      <c r="A4" s="160"/>
      <c r="B4" s="42" t="s">
        <v>1</v>
      </c>
      <c r="C4" s="42"/>
      <c r="D4" s="42"/>
      <c r="E4" s="42"/>
      <c r="F4" s="43"/>
      <c r="G4" s="43"/>
      <c r="H4" s="43"/>
      <c r="I4" s="42"/>
      <c r="K4" s="43"/>
      <c r="L4" s="43"/>
      <c r="M4" s="43"/>
      <c r="N4" s="43"/>
      <c r="O4" s="44"/>
      <c r="P4" s="167"/>
      <c r="Q4" s="44"/>
      <c r="R4" s="171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33"/>
      <c r="AP4" s="33"/>
      <c r="AQ4" s="33"/>
      <c r="AR4" s="33"/>
    </row>
    <row r="5" spans="1:44" s="38" customFormat="1" ht="15.5" thickBot="1">
      <c r="A5" s="160"/>
      <c r="B5" s="45" t="s">
        <v>2</v>
      </c>
      <c r="C5" s="46"/>
      <c r="D5" s="46"/>
      <c r="E5" s="46"/>
      <c r="F5" s="47"/>
      <c r="G5" s="47">
        <f>Y9</f>
        <v>115878</v>
      </c>
      <c r="H5" s="48"/>
      <c r="I5" s="116"/>
      <c r="J5" s="48"/>
      <c r="K5" s="48"/>
      <c r="L5" s="48"/>
      <c r="M5" s="48"/>
      <c r="N5" s="48"/>
      <c r="O5" s="49"/>
      <c r="P5" s="114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33"/>
      <c r="AM5" s="33"/>
      <c r="AN5" s="33"/>
      <c r="AO5" s="33"/>
      <c r="AP5" s="33"/>
      <c r="AQ5" s="33"/>
      <c r="AR5" s="33"/>
    </row>
    <row r="6" spans="1:44" s="56" customFormat="1" ht="54" customHeight="1">
      <c r="A6" s="160"/>
      <c r="B6" s="174" t="s">
        <v>21</v>
      </c>
      <c r="C6" s="51" t="s">
        <v>40</v>
      </c>
      <c r="D6" s="52" t="s">
        <v>41</v>
      </c>
      <c r="E6" s="53"/>
      <c r="F6" s="54" t="s">
        <v>3</v>
      </c>
      <c r="G6" s="54" t="s">
        <v>4</v>
      </c>
      <c r="H6" s="54" t="s">
        <v>5</v>
      </c>
      <c r="I6" s="55" t="s">
        <v>22</v>
      </c>
      <c r="J6" s="55"/>
      <c r="K6" s="176" t="s">
        <v>39</v>
      </c>
      <c r="L6" s="190" t="s">
        <v>7</v>
      </c>
      <c r="M6" s="192" t="s">
        <v>8</v>
      </c>
      <c r="N6" s="186" t="s">
        <v>9</v>
      </c>
      <c r="O6" s="194" t="s">
        <v>10</v>
      </c>
      <c r="P6" s="182" t="s">
        <v>36</v>
      </c>
      <c r="Q6" s="184" t="s">
        <v>118</v>
      </c>
      <c r="R6" s="196" t="s">
        <v>117</v>
      </c>
      <c r="S6" s="186" t="s">
        <v>116</v>
      </c>
      <c r="T6" s="186" t="s">
        <v>115</v>
      </c>
      <c r="U6" s="172" t="s">
        <v>13</v>
      </c>
      <c r="V6" s="178" t="s">
        <v>18</v>
      </c>
      <c r="W6" s="172" t="s">
        <v>37</v>
      </c>
      <c r="X6" s="180" t="s">
        <v>19</v>
      </c>
      <c r="Y6" s="186" t="s">
        <v>38</v>
      </c>
      <c r="Z6" s="172" t="s">
        <v>60</v>
      </c>
      <c r="AA6" s="172" t="s">
        <v>124</v>
      </c>
      <c r="AB6" s="172" t="s">
        <v>125</v>
      </c>
      <c r="AC6" s="172" t="s">
        <v>126</v>
      </c>
      <c r="AD6" s="172" t="s">
        <v>127</v>
      </c>
      <c r="AE6" s="172" t="s">
        <v>128</v>
      </c>
      <c r="AF6" s="172" t="s">
        <v>129</v>
      </c>
      <c r="AG6" s="172" t="s">
        <v>130</v>
      </c>
      <c r="AH6" s="172" t="s">
        <v>131</v>
      </c>
      <c r="AI6" s="172" t="s">
        <v>132</v>
      </c>
      <c r="AJ6" s="172" t="s">
        <v>133</v>
      </c>
      <c r="AK6" s="188" t="s">
        <v>16</v>
      </c>
      <c r="AL6" s="50"/>
      <c r="AM6" s="50"/>
      <c r="AN6" s="50"/>
      <c r="AO6" s="50"/>
      <c r="AP6" s="50"/>
      <c r="AQ6" s="50"/>
      <c r="AR6" s="50"/>
    </row>
    <row r="7" spans="1:44" s="56" customFormat="1" ht="30" customHeight="1">
      <c r="A7" s="160"/>
      <c r="B7" s="175"/>
      <c r="C7" s="57"/>
      <c r="D7" s="58" t="s">
        <v>43</v>
      </c>
      <c r="E7" s="59" t="s">
        <v>44</v>
      </c>
      <c r="F7" s="60"/>
      <c r="G7" s="60"/>
      <c r="H7" s="60"/>
      <c r="I7" s="61" t="s">
        <v>68</v>
      </c>
      <c r="J7" s="61" t="s">
        <v>67</v>
      </c>
      <c r="K7" s="177"/>
      <c r="L7" s="191"/>
      <c r="M7" s="193"/>
      <c r="N7" s="187"/>
      <c r="O7" s="195"/>
      <c r="P7" s="183"/>
      <c r="Q7" s="185"/>
      <c r="R7" s="197"/>
      <c r="S7" s="187"/>
      <c r="T7" s="187"/>
      <c r="U7" s="173"/>
      <c r="V7" s="179"/>
      <c r="W7" s="173"/>
      <c r="X7" s="181"/>
      <c r="Y7" s="187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89"/>
      <c r="AL7" s="50"/>
      <c r="AM7" s="50"/>
      <c r="AN7" s="50"/>
      <c r="AO7" s="50"/>
      <c r="AP7" s="50"/>
      <c r="AQ7" s="50"/>
      <c r="AR7" s="50"/>
    </row>
    <row r="8" spans="1:44" s="68" customFormat="1" ht="15">
      <c r="A8" s="160"/>
      <c r="B8" s="63">
        <v>0</v>
      </c>
      <c r="C8" s="64">
        <f>+COLUMN(C:C)-2</f>
        <v>1</v>
      </c>
      <c r="D8" s="64">
        <f t="shared" ref="D8:O8" si="0">+COLUMN(D:D)-2</f>
        <v>2</v>
      </c>
      <c r="E8" s="64">
        <f t="shared" si="0"/>
        <v>3</v>
      </c>
      <c r="F8" s="65">
        <f t="shared" si="0"/>
        <v>4</v>
      </c>
      <c r="G8" s="66">
        <f t="shared" si="0"/>
        <v>5</v>
      </c>
      <c r="H8" s="66">
        <f t="shared" si="0"/>
        <v>6</v>
      </c>
      <c r="I8" s="66">
        <f t="shared" si="0"/>
        <v>7</v>
      </c>
      <c r="J8" s="66">
        <f t="shared" si="0"/>
        <v>8</v>
      </c>
      <c r="K8" s="66">
        <f t="shared" si="0"/>
        <v>9</v>
      </c>
      <c r="L8" s="66">
        <f t="shared" si="0"/>
        <v>10</v>
      </c>
      <c r="M8" s="66">
        <f t="shared" si="0"/>
        <v>11</v>
      </c>
      <c r="N8" s="66">
        <f t="shared" si="0"/>
        <v>12</v>
      </c>
      <c r="O8" s="154">
        <f t="shared" si="0"/>
        <v>13</v>
      </c>
      <c r="P8" s="158">
        <f t="shared" ref="P8:AK8" si="1">+COLUMN(P:P)-2</f>
        <v>14</v>
      </c>
      <c r="Q8" s="66">
        <f t="shared" si="1"/>
        <v>15</v>
      </c>
      <c r="R8" s="66">
        <f t="shared" si="1"/>
        <v>16</v>
      </c>
      <c r="S8" s="66">
        <f t="shared" si="1"/>
        <v>17</v>
      </c>
      <c r="T8" s="66">
        <f t="shared" si="1"/>
        <v>18</v>
      </c>
      <c r="U8" s="66">
        <f t="shared" si="1"/>
        <v>19</v>
      </c>
      <c r="V8" s="66">
        <f t="shared" si="1"/>
        <v>20</v>
      </c>
      <c r="W8" s="66">
        <f t="shared" si="1"/>
        <v>21</v>
      </c>
      <c r="X8" s="66">
        <f t="shared" si="1"/>
        <v>22</v>
      </c>
      <c r="Y8" s="66">
        <f t="shared" si="1"/>
        <v>23</v>
      </c>
      <c r="Z8" s="66">
        <f t="shared" si="1"/>
        <v>24</v>
      </c>
      <c r="AA8" s="66">
        <f t="shared" si="1"/>
        <v>25</v>
      </c>
      <c r="AB8" s="66">
        <f t="shared" si="1"/>
        <v>26</v>
      </c>
      <c r="AC8" s="66">
        <f t="shared" si="1"/>
        <v>27</v>
      </c>
      <c r="AD8" s="66">
        <f t="shared" si="1"/>
        <v>28</v>
      </c>
      <c r="AE8" s="66">
        <f t="shared" si="1"/>
        <v>29</v>
      </c>
      <c r="AF8" s="66">
        <f t="shared" si="1"/>
        <v>30</v>
      </c>
      <c r="AG8" s="66">
        <f t="shared" si="1"/>
        <v>31</v>
      </c>
      <c r="AH8" s="66">
        <f t="shared" si="1"/>
        <v>32</v>
      </c>
      <c r="AI8" s="66">
        <f t="shared" si="1"/>
        <v>33</v>
      </c>
      <c r="AJ8" s="66">
        <f t="shared" si="1"/>
        <v>34</v>
      </c>
      <c r="AK8" s="67">
        <f t="shared" si="1"/>
        <v>35</v>
      </c>
      <c r="AL8" s="62"/>
      <c r="AM8" s="62"/>
      <c r="AN8" s="62"/>
      <c r="AO8" s="62"/>
      <c r="AP8" s="62"/>
      <c r="AQ8" s="62"/>
      <c r="AR8" s="62"/>
    </row>
    <row r="9" spans="1:44" s="38" customFormat="1" ht="15">
      <c r="A9" s="160"/>
      <c r="B9" s="69" t="s">
        <v>17</v>
      </c>
      <c r="C9" s="70"/>
      <c r="D9" s="70"/>
      <c r="E9" s="70"/>
      <c r="F9" s="71"/>
      <c r="G9" s="72"/>
      <c r="H9" s="72"/>
      <c r="I9" s="72"/>
      <c r="J9" s="72"/>
      <c r="K9" s="72"/>
      <c r="L9" s="73"/>
      <c r="M9" s="73"/>
      <c r="N9" s="73"/>
      <c r="O9" s="155"/>
      <c r="P9" s="159">
        <f>SUM(P10:P105)</f>
        <v>77430</v>
      </c>
      <c r="Q9" s="74">
        <f>SUM(Q10:Q105)</f>
        <v>38270</v>
      </c>
      <c r="R9" s="74">
        <f>SUM(R10:R105)</f>
        <v>178</v>
      </c>
      <c r="S9" s="75">
        <f>ROUND(SUM(S10:S105),2)</f>
        <v>89000</v>
      </c>
      <c r="T9" s="75">
        <f>ROUND(SUM(T10:T105),2)</f>
        <v>77430</v>
      </c>
      <c r="U9" s="75">
        <f>ROUND(SUM(U10:U105),2)</f>
        <v>38270</v>
      </c>
      <c r="V9" s="73"/>
      <c r="W9" s="75">
        <f>ROUND(SUM(W10:W105),2)</f>
        <v>178</v>
      </c>
      <c r="X9" s="73"/>
      <c r="Y9" s="75">
        <f>ROUND(SUM(Y10:Y105),2)</f>
        <v>115878</v>
      </c>
      <c r="Z9" s="74">
        <f t="shared" ref="Z9:AI9" si="2">SUM(Z10:Z105)</f>
        <v>0</v>
      </c>
      <c r="AA9" s="74">
        <f t="shared" si="2"/>
        <v>77430</v>
      </c>
      <c r="AB9" s="74">
        <f t="shared" si="2"/>
        <v>0</v>
      </c>
      <c r="AC9" s="74">
        <f t="shared" si="2"/>
        <v>0</v>
      </c>
      <c r="AD9" s="74">
        <f t="shared" si="2"/>
        <v>0</v>
      </c>
      <c r="AE9" s="74">
        <f t="shared" si="2"/>
        <v>0</v>
      </c>
      <c r="AF9" s="74">
        <f t="shared" si="2"/>
        <v>0</v>
      </c>
      <c r="AG9" s="74">
        <f t="shared" si="2"/>
        <v>0</v>
      </c>
      <c r="AH9" s="74">
        <f t="shared" si="2"/>
        <v>0</v>
      </c>
      <c r="AI9" s="74">
        <f t="shared" si="2"/>
        <v>0</v>
      </c>
      <c r="AJ9" s="76"/>
      <c r="AK9" s="77" t="s">
        <v>20</v>
      </c>
      <c r="AL9" s="33"/>
      <c r="AM9" s="33"/>
      <c r="AN9" s="33"/>
      <c r="AO9" s="33"/>
      <c r="AP9" s="33"/>
      <c r="AQ9" s="33"/>
      <c r="AR9" s="33"/>
    </row>
    <row r="10" spans="1:44" s="224" customFormat="1" ht="30" customHeight="1">
      <c r="A10" s="200"/>
      <c r="B10" s="201">
        <f>ROW()-9</f>
        <v>1</v>
      </c>
      <c r="C10" s="202" t="s">
        <v>119</v>
      </c>
      <c r="D10" s="202" t="s">
        <v>121</v>
      </c>
      <c r="E10" s="202">
        <v>2024</v>
      </c>
      <c r="F10" s="203" t="s">
        <v>120</v>
      </c>
      <c r="G10" s="204" t="s">
        <v>122</v>
      </c>
      <c r="H10" s="205">
        <v>123456789101</v>
      </c>
      <c r="I10" s="206">
        <v>43466</v>
      </c>
      <c r="J10" s="206" t="s">
        <v>123</v>
      </c>
      <c r="K10" s="207">
        <v>100000</v>
      </c>
      <c r="L10" s="208">
        <v>0.89</v>
      </c>
      <c r="M10" s="209">
        <v>1</v>
      </c>
      <c r="N10" s="210">
        <f>PRODUCT(K10:M10)</f>
        <v>89000</v>
      </c>
      <c r="O10" s="211">
        <v>21</v>
      </c>
      <c r="P10" s="212">
        <f>SUM(Z10:AI10)</f>
        <v>77430</v>
      </c>
      <c r="Q10" s="213">
        <f>IFERROR(P10*100%/87%*V10,0)</f>
        <v>38270</v>
      </c>
      <c r="R10" s="214">
        <f>IFERROR(P10*100%/87%*X10,0)</f>
        <v>178</v>
      </c>
      <c r="S10" s="215">
        <f>IF(C10="ГПХ",N10,IFERROR(N10/INDEX('Производственный календарь'!$B$5:$D$16,MATCH('Реестр получателей'!D10,'Производственный календарь'!$A$5:$A$16,0),MATCH('Реестр получателей'!E10,'Производственный календарь'!$B$4:$D$4,0))*O10,0))</f>
        <v>89000.000000000015</v>
      </c>
      <c r="T10" s="216">
        <f>IFERROR(S10*87%,"")</f>
        <v>77430.000000000015</v>
      </c>
      <c r="U10" s="217">
        <v>38270.000000000007</v>
      </c>
      <c r="V10" s="218">
        <f t="shared" ref="V10:V37" si="3">IFERROR(U10/S10,"")</f>
        <v>0.43</v>
      </c>
      <c r="W10" s="219">
        <v>178.00000000000003</v>
      </c>
      <c r="X10" s="218">
        <f t="shared" ref="X10:X37" si="4">IFERROR(W10/S10,"")</f>
        <v>2E-3</v>
      </c>
      <c r="Y10" s="220">
        <f>ROUND(SUM(T10,U10,W10),2)</f>
        <v>115878</v>
      </c>
      <c r="Z10" s="207"/>
      <c r="AA10" s="207">
        <v>77430</v>
      </c>
      <c r="AB10" s="207"/>
      <c r="AC10" s="207"/>
      <c r="AD10" s="207"/>
      <c r="AE10" s="207"/>
      <c r="AF10" s="207"/>
      <c r="AG10" s="207"/>
      <c r="AH10" s="207"/>
      <c r="AI10" s="221"/>
      <c r="AJ10" s="221"/>
      <c r="AK10" s="222"/>
      <c r="AL10" s="223"/>
      <c r="AM10" s="223"/>
      <c r="AN10" s="223"/>
      <c r="AO10" s="223"/>
      <c r="AP10" s="223"/>
      <c r="AQ10" s="223"/>
      <c r="AR10" s="223"/>
    </row>
    <row r="11" spans="1:44" s="38" customFormat="1" ht="30" customHeight="1">
      <c r="A11" s="160"/>
      <c r="B11" s="78"/>
      <c r="C11" s="168"/>
      <c r="D11" s="168"/>
      <c r="E11" s="168"/>
      <c r="F11" s="80"/>
      <c r="G11" s="81"/>
      <c r="H11" s="82"/>
      <c r="I11" s="169"/>
      <c r="J11" s="169"/>
      <c r="K11" s="84"/>
      <c r="L11" s="85"/>
      <c r="M11" s="86"/>
      <c r="N11" s="87"/>
      <c r="O11" s="156"/>
      <c r="P11" s="163"/>
      <c r="Q11" s="164"/>
      <c r="R11" s="165"/>
      <c r="S11" s="88"/>
      <c r="T11" s="89"/>
      <c r="U11" s="91"/>
      <c r="V11" s="90"/>
      <c r="W11" s="92"/>
      <c r="X11" s="90"/>
      <c r="Y11" s="93"/>
      <c r="Z11" s="84"/>
      <c r="AA11" s="84"/>
      <c r="AB11" s="84"/>
      <c r="AC11" s="84"/>
      <c r="AD11" s="84"/>
      <c r="AE11" s="84"/>
      <c r="AF11" s="84"/>
      <c r="AG11" s="84"/>
      <c r="AH11" s="84"/>
      <c r="AI11" s="94"/>
      <c r="AJ11" s="94"/>
      <c r="AK11" s="95"/>
      <c r="AL11" s="33"/>
      <c r="AM11" s="33"/>
      <c r="AN11" s="33"/>
      <c r="AO11" s="33"/>
      <c r="AP11" s="33"/>
      <c r="AQ11" s="33"/>
      <c r="AR11" s="33"/>
    </row>
    <row r="12" spans="1:44" s="38" customFormat="1" ht="30" customHeight="1">
      <c r="A12" s="160"/>
      <c r="B12" s="78"/>
      <c r="C12" s="168"/>
      <c r="D12" s="168"/>
      <c r="E12" s="168"/>
      <c r="F12" s="80"/>
      <c r="G12" s="81"/>
      <c r="H12" s="82"/>
      <c r="I12" s="169"/>
      <c r="J12" s="169"/>
      <c r="K12" s="84"/>
      <c r="L12" s="85"/>
      <c r="M12" s="86"/>
      <c r="N12" s="87"/>
      <c r="O12" s="156"/>
      <c r="P12" s="163"/>
      <c r="Q12" s="164"/>
      <c r="R12" s="165"/>
      <c r="S12" s="88"/>
      <c r="T12" s="89"/>
      <c r="U12" s="91"/>
      <c r="V12" s="90"/>
      <c r="W12" s="92"/>
      <c r="X12" s="90"/>
      <c r="Y12" s="93"/>
      <c r="Z12" s="84"/>
      <c r="AA12" s="84"/>
      <c r="AB12" s="84"/>
      <c r="AC12" s="84"/>
      <c r="AD12" s="84"/>
      <c r="AE12" s="84"/>
      <c r="AF12" s="84"/>
      <c r="AG12" s="84"/>
      <c r="AH12" s="84"/>
      <c r="AI12" s="94"/>
      <c r="AJ12" s="94"/>
      <c r="AK12" s="95"/>
      <c r="AL12" s="33"/>
      <c r="AM12" s="33"/>
      <c r="AN12" s="33"/>
      <c r="AO12" s="33"/>
      <c r="AP12" s="33"/>
      <c r="AQ12" s="33"/>
      <c r="AR12" s="33"/>
    </row>
    <row r="13" spans="1:44" s="38" customFormat="1" ht="30" customHeight="1">
      <c r="A13" s="160"/>
      <c r="B13" s="78"/>
      <c r="C13" s="168"/>
      <c r="D13" s="168"/>
      <c r="E13" s="168"/>
      <c r="F13" s="80"/>
      <c r="G13" s="81"/>
      <c r="H13" s="82"/>
      <c r="I13" s="169"/>
      <c r="J13" s="169"/>
      <c r="K13" s="84"/>
      <c r="L13" s="85"/>
      <c r="M13" s="86"/>
      <c r="N13" s="87"/>
      <c r="O13" s="156"/>
      <c r="P13" s="163"/>
      <c r="Q13" s="164"/>
      <c r="R13" s="165"/>
      <c r="S13" s="88"/>
      <c r="T13" s="89"/>
      <c r="U13" s="91"/>
      <c r="V13" s="90"/>
      <c r="W13" s="92"/>
      <c r="X13" s="90"/>
      <c r="Y13" s="93"/>
      <c r="Z13" s="84"/>
      <c r="AA13" s="84"/>
      <c r="AB13" s="84"/>
      <c r="AC13" s="84"/>
      <c r="AD13" s="84"/>
      <c r="AE13" s="84"/>
      <c r="AF13" s="84"/>
      <c r="AG13" s="84"/>
      <c r="AH13" s="84"/>
      <c r="AI13" s="94"/>
      <c r="AJ13" s="94"/>
      <c r="AK13" s="95"/>
      <c r="AL13" s="33"/>
      <c r="AM13" s="33"/>
      <c r="AN13" s="33"/>
      <c r="AO13" s="33"/>
      <c r="AP13" s="33"/>
      <c r="AQ13" s="33"/>
      <c r="AR13" s="33"/>
    </row>
    <row r="14" spans="1:44" s="38" customFormat="1" ht="30" customHeight="1">
      <c r="A14" s="160"/>
      <c r="B14" s="78"/>
      <c r="C14" s="168"/>
      <c r="D14" s="168"/>
      <c r="E14" s="168"/>
      <c r="F14" s="80"/>
      <c r="G14" s="81"/>
      <c r="H14" s="82"/>
      <c r="I14" s="169"/>
      <c r="J14" s="169"/>
      <c r="K14" s="84"/>
      <c r="L14" s="85"/>
      <c r="M14" s="86"/>
      <c r="N14" s="87"/>
      <c r="O14" s="156"/>
      <c r="P14" s="163"/>
      <c r="Q14" s="164"/>
      <c r="R14" s="165"/>
      <c r="S14" s="88"/>
      <c r="T14" s="89"/>
      <c r="U14" s="91"/>
      <c r="V14" s="90"/>
      <c r="W14" s="92"/>
      <c r="X14" s="90"/>
      <c r="Y14" s="93"/>
      <c r="Z14" s="84"/>
      <c r="AA14" s="84"/>
      <c r="AB14" s="84"/>
      <c r="AC14" s="84"/>
      <c r="AD14" s="84"/>
      <c r="AE14" s="84"/>
      <c r="AF14" s="84"/>
      <c r="AG14" s="84"/>
      <c r="AH14" s="84"/>
      <c r="AI14" s="94"/>
      <c r="AJ14" s="94"/>
      <c r="AK14" s="95"/>
      <c r="AL14" s="33"/>
      <c r="AM14" s="33"/>
      <c r="AN14" s="33"/>
      <c r="AO14" s="33"/>
      <c r="AP14" s="33"/>
      <c r="AQ14" s="33"/>
      <c r="AR14" s="33"/>
    </row>
    <row r="15" spans="1:44" s="38" customFormat="1" ht="30" customHeight="1">
      <c r="A15" s="160"/>
      <c r="B15" s="78"/>
      <c r="C15" s="168"/>
      <c r="D15" s="168"/>
      <c r="E15" s="168"/>
      <c r="F15" s="80"/>
      <c r="G15" s="81"/>
      <c r="H15" s="82"/>
      <c r="I15" s="169"/>
      <c r="J15" s="169"/>
      <c r="K15" s="84"/>
      <c r="L15" s="85"/>
      <c r="M15" s="86"/>
      <c r="N15" s="87"/>
      <c r="O15" s="156"/>
      <c r="P15" s="163"/>
      <c r="Q15" s="164"/>
      <c r="R15" s="165"/>
      <c r="S15" s="88"/>
      <c r="T15" s="89"/>
      <c r="U15" s="91"/>
      <c r="V15" s="90"/>
      <c r="W15" s="92"/>
      <c r="X15" s="90"/>
      <c r="Y15" s="93"/>
      <c r="Z15" s="84"/>
      <c r="AA15" s="84"/>
      <c r="AB15" s="84"/>
      <c r="AC15" s="84"/>
      <c r="AD15" s="84"/>
      <c r="AE15" s="84"/>
      <c r="AF15" s="84"/>
      <c r="AG15" s="84"/>
      <c r="AH15" s="84"/>
      <c r="AI15" s="94"/>
      <c r="AJ15" s="94"/>
      <c r="AK15" s="95"/>
      <c r="AL15" s="33"/>
      <c r="AM15" s="33"/>
      <c r="AN15" s="33"/>
      <c r="AO15" s="33"/>
      <c r="AP15" s="33"/>
      <c r="AQ15" s="33"/>
      <c r="AR15" s="33"/>
    </row>
    <row r="16" spans="1:44" s="38" customFormat="1" ht="30" customHeight="1">
      <c r="A16" s="160"/>
      <c r="B16" s="78">
        <f t="shared" ref="B12:B69" si="5">ROW()-9</f>
        <v>7</v>
      </c>
      <c r="C16" s="168"/>
      <c r="D16" s="168"/>
      <c r="E16" s="168"/>
      <c r="F16" s="80"/>
      <c r="G16" s="81"/>
      <c r="H16" s="82"/>
      <c r="I16" s="169"/>
      <c r="J16" s="169"/>
      <c r="K16" s="84"/>
      <c r="L16" s="85"/>
      <c r="M16" s="86"/>
      <c r="N16" s="87">
        <f t="shared" ref="N12:N70" si="6">PRODUCT(K16:M16)</f>
        <v>0</v>
      </c>
      <c r="O16" s="156"/>
      <c r="P16" s="163">
        <f t="shared" ref="P11:P74" si="7">SUM(Z16:AI16)</f>
        <v>0</v>
      </c>
      <c r="Q16" s="164">
        <f t="shared" ref="Q12:Q70" si="8">IFERROR(P16*100%/87%*V16,0)</f>
        <v>0</v>
      </c>
      <c r="R16" s="165">
        <f t="shared" ref="R12:R70" si="9">IFERROR(P16*100%/87%*X16,0)</f>
        <v>0</v>
      </c>
      <c r="S16" s="88">
        <f>IF(C16="ГПХ",N16,IFERROR(N16/INDEX('Производственный календарь'!$B$5:$D$16,MATCH('Реестр получателей'!D16,'Производственный календарь'!$A$5:$A$16,0),MATCH('Реестр получателей'!E16,'Производственный календарь'!$B$4:$D$4,0))*O16,0))</f>
        <v>0</v>
      </c>
      <c r="T16" s="89">
        <f t="shared" ref="T12:T70" si="10">IFERROR(S16*87%,"")</f>
        <v>0</v>
      </c>
      <c r="U16" s="91"/>
      <c r="V16" s="90" t="str">
        <f t="shared" si="3"/>
        <v/>
      </c>
      <c r="W16" s="92"/>
      <c r="X16" s="90" t="str">
        <f t="shared" si="4"/>
        <v/>
      </c>
      <c r="Y16" s="93">
        <f t="shared" ref="Y12:Y70" si="11">ROUND(SUM(T16,U16,W16),2)</f>
        <v>0</v>
      </c>
      <c r="Z16" s="84"/>
      <c r="AA16" s="84"/>
      <c r="AB16" s="84"/>
      <c r="AC16" s="84"/>
      <c r="AD16" s="84"/>
      <c r="AE16" s="84"/>
      <c r="AF16" s="84"/>
      <c r="AG16" s="84"/>
      <c r="AH16" s="84"/>
      <c r="AI16" s="94"/>
      <c r="AJ16" s="94"/>
      <c r="AK16" s="95"/>
      <c r="AL16" s="33"/>
      <c r="AM16" s="33"/>
      <c r="AN16" s="33"/>
      <c r="AO16" s="33"/>
      <c r="AP16" s="33"/>
      <c r="AQ16" s="33"/>
      <c r="AR16" s="33"/>
    </row>
    <row r="17" spans="1:44" s="38" customFormat="1" ht="30" customHeight="1">
      <c r="A17" s="160"/>
      <c r="B17" s="78">
        <f t="shared" si="5"/>
        <v>8</v>
      </c>
      <c r="C17" s="79"/>
      <c r="D17" s="79"/>
      <c r="E17" s="79"/>
      <c r="F17" s="166"/>
      <c r="G17" s="81"/>
      <c r="H17" s="82"/>
      <c r="I17" s="83"/>
      <c r="J17" s="83"/>
      <c r="K17" s="84"/>
      <c r="L17" s="96"/>
      <c r="M17" s="86"/>
      <c r="N17" s="87">
        <f t="shared" si="6"/>
        <v>0</v>
      </c>
      <c r="O17" s="156"/>
      <c r="P17" s="163">
        <f t="shared" si="7"/>
        <v>0</v>
      </c>
      <c r="Q17" s="164">
        <f t="shared" si="8"/>
        <v>0</v>
      </c>
      <c r="R17" s="165">
        <f t="shared" si="9"/>
        <v>0</v>
      </c>
      <c r="S17" s="88">
        <f>IF(C17="ГПХ",N17,IFERROR(N17/INDEX('Производственный календарь'!$B$5:$D$16,MATCH('Реестр получателей'!D17,'Производственный календарь'!$A$5:$A$16,0),MATCH('Реестр получателей'!E17,'Производственный календарь'!$B$4:$D$4,0))*O17,0))</f>
        <v>0</v>
      </c>
      <c r="T17" s="89">
        <f t="shared" si="10"/>
        <v>0</v>
      </c>
      <c r="U17" s="91"/>
      <c r="V17" s="90" t="str">
        <f t="shared" si="3"/>
        <v/>
      </c>
      <c r="W17" s="92"/>
      <c r="X17" s="90" t="str">
        <f t="shared" si="4"/>
        <v/>
      </c>
      <c r="Y17" s="93">
        <f t="shared" si="11"/>
        <v>0</v>
      </c>
      <c r="Z17" s="84"/>
      <c r="AA17" s="84"/>
      <c r="AB17" s="84"/>
      <c r="AC17" s="84"/>
      <c r="AD17" s="84"/>
      <c r="AE17" s="84"/>
      <c r="AF17" s="84"/>
      <c r="AG17" s="84"/>
      <c r="AH17" s="84"/>
      <c r="AI17" s="94"/>
      <c r="AJ17" s="94"/>
      <c r="AK17" s="95"/>
      <c r="AL17" s="33"/>
      <c r="AM17" s="33"/>
      <c r="AN17" s="33"/>
      <c r="AO17" s="33"/>
      <c r="AP17" s="33"/>
      <c r="AQ17" s="33"/>
      <c r="AR17" s="33"/>
    </row>
    <row r="18" spans="1:44" s="38" customFormat="1" ht="30" customHeight="1">
      <c r="A18" s="160"/>
      <c r="B18" s="78">
        <f t="shared" si="5"/>
        <v>9</v>
      </c>
      <c r="C18" s="79"/>
      <c r="D18" s="79"/>
      <c r="E18" s="79"/>
      <c r="F18" s="80"/>
      <c r="G18" s="81"/>
      <c r="H18" s="82"/>
      <c r="I18" s="83"/>
      <c r="J18" s="83"/>
      <c r="K18" s="84"/>
      <c r="L18" s="96"/>
      <c r="M18" s="86"/>
      <c r="N18" s="87">
        <f t="shared" si="6"/>
        <v>0</v>
      </c>
      <c r="O18" s="156"/>
      <c r="P18" s="163">
        <f t="shared" si="7"/>
        <v>0</v>
      </c>
      <c r="Q18" s="164">
        <f t="shared" si="8"/>
        <v>0</v>
      </c>
      <c r="R18" s="165">
        <f t="shared" si="9"/>
        <v>0</v>
      </c>
      <c r="S18" s="88">
        <f>IF(C18="ГПХ",N18,IFERROR(N18/INDEX('Производственный календарь'!$B$5:$D$16,MATCH('Реестр получателей'!D18,'Производственный календарь'!$A$5:$A$16,0),MATCH('Реестр получателей'!E18,'Производственный календарь'!$B$4:$D$4,0))*O18,0))</f>
        <v>0</v>
      </c>
      <c r="T18" s="89">
        <f t="shared" si="10"/>
        <v>0</v>
      </c>
      <c r="U18" s="91"/>
      <c r="V18" s="90" t="str">
        <f t="shared" si="3"/>
        <v/>
      </c>
      <c r="W18" s="92"/>
      <c r="X18" s="90" t="str">
        <f t="shared" si="4"/>
        <v/>
      </c>
      <c r="Y18" s="93">
        <f t="shared" si="11"/>
        <v>0</v>
      </c>
      <c r="Z18" s="84"/>
      <c r="AA18" s="84"/>
      <c r="AB18" s="84"/>
      <c r="AC18" s="84"/>
      <c r="AD18" s="84"/>
      <c r="AE18" s="84"/>
      <c r="AF18" s="84"/>
      <c r="AG18" s="84"/>
      <c r="AH18" s="84"/>
      <c r="AI18" s="94"/>
      <c r="AJ18" s="94"/>
      <c r="AK18" s="95"/>
      <c r="AL18" s="33"/>
      <c r="AM18" s="33"/>
      <c r="AN18" s="33"/>
      <c r="AO18" s="33"/>
      <c r="AP18" s="33"/>
      <c r="AQ18" s="33"/>
      <c r="AR18" s="33"/>
    </row>
    <row r="19" spans="1:44" s="38" customFormat="1" ht="30" customHeight="1">
      <c r="A19" s="160"/>
      <c r="B19" s="78">
        <f t="shared" si="5"/>
        <v>10</v>
      </c>
      <c r="C19" s="79"/>
      <c r="D19" s="79"/>
      <c r="E19" s="79"/>
      <c r="F19" s="80"/>
      <c r="G19" s="81"/>
      <c r="H19" s="82"/>
      <c r="I19" s="83"/>
      <c r="J19" s="83"/>
      <c r="K19" s="84"/>
      <c r="L19" s="96"/>
      <c r="M19" s="86"/>
      <c r="N19" s="87">
        <f t="shared" si="6"/>
        <v>0</v>
      </c>
      <c r="O19" s="156"/>
      <c r="P19" s="163">
        <f t="shared" si="7"/>
        <v>0</v>
      </c>
      <c r="Q19" s="164">
        <f t="shared" si="8"/>
        <v>0</v>
      </c>
      <c r="R19" s="165">
        <f t="shared" si="9"/>
        <v>0</v>
      </c>
      <c r="S19" s="88">
        <f>IF(C19="ГПХ",N19,IFERROR(N19/INDEX('Производственный календарь'!$B$5:$D$16,MATCH('Реестр получателей'!D19,'Производственный календарь'!$A$5:$A$16,0),MATCH('Реестр получателей'!E19,'Производственный календарь'!$B$4:$D$4,0))*O19,0))</f>
        <v>0</v>
      </c>
      <c r="T19" s="89">
        <f t="shared" si="10"/>
        <v>0</v>
      </c>
      <c r="U19" s="91"/>
      <c r="V19" s="90" t="str">
        <f t="shared" si="3"/>
        <v/>
      </c>
      <c r="W19" s="92"/>
      <c r="X19" s="90" t="str">
        <f t="shared" si="4"/>
        <v/>
      </c>
      <c r="Y19" s="93">
        <f t="shared" si="11"/>
        <v>0</v>
      </c>
      <c r="Z19" s="84"/>
      <c r="AA19" s="84"/>
      <c r="AB19" s="84"/>
      <c r="AC19" s="84"/>
      <c r="AD19" s="84"/>
      <c r="AE19" s="84"/>
      <c r="AF19" s="84"/>
      <c r="AG19" s="84"/>
      <c r="AH19" s="84"/>
      <c r="AI19" s="94"/>
      <c r="AJ19" s="94"/>
      <c r="AK19" s="95"/>
      <c r="AL19" s="33"/>
      <c r="AM19" s="33"/>
      <c r="AN19" s="33"/>
      <c r="AO19" s="33"/>
      <c r="AP19" s="33"/>
      <c r="AQ19" s="33"/>
      <c r="AR19" s="33"/>
    </row>
    <row r="20" spans="1:44" s="38" customFormat="1" ht="30" customHeight="1">
      <c r="A20" s="160"/>
      <c r="B20" s="78">
        <f t="shared" si="5"/>
        <v>11</v>
      </c>
      <c r="C20" s="79"/>
      <c r="D20" s="79"/>
      <c r="E20" s="79"/>
      <c r="F20" s="80"/>
      <c r="G20" s="81"/>
      <c r="H20" s="82"/>
      <c r="I20" s="83"/>
      <c r="J20" s="83"/>
      <c r="K20" s="84"/>
      <c r="L20" s="96"/>
      <c r="M20" s="86"/>
      <c r="N20" s="87">
        <f t="shared" si="6"/>
        <v>0</v>
      </c>
      <c r="O20" s="156"/>
      <c r="P20" s="163">
        <f t="shared" si="7"/>
        <v>0</v>
      </c>
      <c r="Q20" s="164">
        <f t="shared" si="8"/>
        <v>0</v>
      </c>
      <c r="R20" s="165">
        <f t="shared" si="9"/>
        <v>0</v>
      </c>
      <c r="S20" s="88">
        <f>IF(C20="ГПХ",N20,IFERROR(N20/INDEX('Производственный календарь'!$B$5:$D$16,MATCH('Реестр получателей'!D20,'Производственный календарь'!$A$5:$A$16,0),MATCH('Реестр получателей'!E20,'Производственный календарь'!$B$4:$D$4,0))*O20,0))</f>
        <v>0</v>
      </c>
      <c r="T20" s="89">
        <f t="shared" si="10"/>
        <v>0</v>
      </c>
      <c r="U20" s="91"/>
      <c r="V20" s="90" t="str">
        <f t="shared" si="3"/>
        <v/>
      </c>
      <c r="W20" s="92"/>
      <c r="X20" s="90" t="str">
        <f t="shared" si="4"/>
        <v/>
      </c>
      <c r="Y20" s="93">
        <f t="shared" si="11"/>
        <v>0</v>
      </c>
      <c r="Z20" s="84"/>
      <c r="AA20" s="84"/>
      <c r="AB20" s="84"/>
      <c r="AC20" s="84"/>
      <c r="AD20" s="84"/>
      <c r="AE20" s="84"/>
      <c r="AF20" s="84"/>
      <c r="AG20" s="84"/>
      <c r="AH20" s="84"/>
      <c r="AI20" s="94"/>
      <c r="AJ20" s="94"/>
      <c r="AK20" s="95"/>
      <c r="AL20" s="33"/>
      <c r="AM20" s="33"/>
      <c r="AN20" s="33"/>
      <c r="AO20" s="33"/>
      <c r="AP20" s="33"/>
      <c r="AQ20" s="33"/>
      <c r="AR20" s="33"/>
    </row>
    <row r="21" spans="1:44" s="38" customFormat="1" ht="30" customHeight="1">
      <c r="A21" s="160"/>
      <c r="B21" s="78">
        <f t="shared" si="5"/>
        <v>12</v>
      </c>
      <c r="C21" s="79"/>
      <c r="D21" s="79"/>
      <c r="E21" s="79"/>
      <c r="F21" s="80"/>
      <c r="G21" s="81"/>
      <c r="H21" s="82"/>
      <c r="I21" s="83"/>
      <c r="J21" s="83"/>
      <c r="K21" s="84"/>
      <c r="L21" s="96"/>
      <c r="M21" s="86"/>
      <c r="N21" s="87">
        <f t="shared" si="6"/>
        <v>0</v>
      </c>
      <c r="O21" s="156"/>
      <c r="P21" s="163">
        <f t="shared" si="7"/>
        <v>0</v>
      </c>
      <c r="Q21" s="164">
        <f t="shared" si="8"/>
        <v>0</v>
      </c>
      <c r="R21" s="165">
        <f t="shared" si="9"/>
        <v>0</v>
      </c>
      <c r="S21" s="88">
        <f>IF(C21="ГПХ",N21,IFERROR(N21/INDEX('Производственный календарь'!$B$5:$D$16,MATCH('Реестр получателей'!D21,'Производственный календарь'!$A$5:$A$16,0),MATCH('Реестр получателей'!E21,'Производственный календарь'!$B$4:$D$4,0))*O21,0))</f>
        <v>0</v>
      </c>
      <c r="T21" s="89">
        <f t="shared" si="10"/>
        <v>0</v>
      </c>
      <c r="U21" s="91"/>
      <c r="V21" s="90" t="str">
        <f t="shared" si="3"/>
        <v/>
      </c>
      <c r="W21" s="92"/>
      <c r="X21" s="90" t="str">
        <f t="shared" si="4"/>
        <v/>
      </c>
      <c r="Y21" s="93">
        <f t="shared" si="11"/>
        <v>0</v>
      </c>
      <c r="Z21" s="84"/>
      <c r="AA21" s="84"/>
      <c r="AB21" s="84"/>
      <c r="AC21" s="84"/>
      <c r="AD21" s="84"/>
      <c r="AE21" s="84"/>
      <c r="AF21" s="84"/>
      <c r="AG21" s="84"/>
      <c r="AH21" s="84"/>
      <c r="AI21" s="94"/>
      <c r="AJ21" s="94"/>
      <c r="AK21" s="95"/>
      <c r="AL21" s="33"/>
      <c r="AM21" s="33"/>
      <c r="AN21" s="33"/>
      <c r="AO21" s="33"/>
      <c r="AP21" s="33"/>
      <c r="AQ21" s="33"/>
      <c r="AR21" s="33"/>
    </row>
    <row r="22" spans="1:44" s="38" customFormat="1" ht="30" customHeight="1">
      <c r="A22" s="160"/>
      <c r="B22" s="78">
        <f t="shared" si="5"/>
        <v>13</v>
      </c>
      <c r="C22" s="79"/>
      <c r="D22" s="79"/>
      <c r="E22" s="79"/>
      <c r="F22" s="80"/>
      <c r="G22" s="81"/>
      <c r="H22" s="82"/>
      <c r="I22" s="83"/>
      <c r="J22" s="83"/>
      <c r="K22" s="84"/>
      <c r="L22" s="96"/>
      <c r="M22" s="86"/>
      <c r="N22" s="87">
        <f t="shared" si="6"/>
        <v>0</v>
      </c>
      <c r="O22" s="156"/>
      <c r="P22" s="163">
        <f t="shared" si="7"/>
        <v>0</v>
      </c>
      <c r="Q22" s="164">
        <f t="shared" si="8"/>
        <v>0</v>
      </c>
      <c r="R22" s="165">
        <f t="shared" si="9"/>
        <v>0</v>
      </c>
      <c r="S22" s="88">
        <f>IF(C22="ГПХ",N22,IFERROR(N22/INDEX('Производственный календарь'!$B$5:$D$16,MATCH('Реестр получателей'!D22,'Производственный календарь'!$A$5:$A$16,0),MATCH('Реестр получателей'!E22,'Производственный календарь'!$B$4:$D$4,0))*O22,0))</f>
        <v>0</v>
      </c>
      <c r="T22" s="89">
        <f t="shared" si="10"/>
        <v>0</v>
      </c>
      <c r="U22" s="91"/>
      <c r="V22" s="90" t="str">
        <f t="shared" si="3"/>
        <v/>
      </c>
      <c r="W22" s="92"/>
      <c r="X22" s="90" t="str">
        <f t="shared" si="4"/>
        <v/>
      </c>
      <c r="Y22" s="93">
        <f t="shared" si="11"/>
        <v>0</v>
      </c>
      <c r="Z22" s="84"/>
      <c r="AA22" s="84"/>
      <c r="AB22" s="84"/>
      <c r="AC22" s="84"/>
      <c r="AD22" s="84"/>
      <c r="AE22" s="84"/>
      <c r="AF22" s="84"/>
      <c r="AG22" s="84"/>
      <c r="AH22" s="84"/>
      <c r="AI22" s="94"/>
      <c r="AJ22" s="94"/>
      <c r="AK22" s="95"/>
      <c r="AL22" s="33"/>
      <c r="AM22" s="33"/>
      <c r="AN22" s="33"/>
      <c r="AO22" s="33"/>
      <c r="AP22" s="33"/>
      <c r="AQ22" s="33"/>
      <c r="AR22" s="33"/>
    </row>
    <row r="23" spans="1:44" s="38" customFormat="1" ht="30" customHeight="1">
      <c r="A23" s="160"/>
      <c r="B23" s="78">
        <f t="shared" si="5"/>
        <v>14</v>
      </c>
      <c r="C23" s="79"/>
      <c r="D23" s="79"/>
      <c r="E23" s="79"/>
      <c r="F23" s="80"/>
      <c r="G23" s="81"/>
      <c r="H23" s="82"/>
      <c r="I23" s="83"/>
      <c r="J23" s="83"/>
      <c r="K23" s="84"/>
      <c r="L23" s="96"/>
      <c r="M23" s="86"/>
      <c r="N23" s="87">
        <f t="shared" si="6"/>
        <v>0</v>
      </c>
      <c r="O23" s="156"/>
      <c r="P23" s="163">
        <f t="shared" si="7"/>
        <v>0</v>
      </c>
      <c r="Q23" s="164">
        <f t="shared" si="8"/>
        <v>0</v>
      </c>
      <c r="R23" s="165">
        <f t="shared" si="9"/>
        <v>0</v>
      </c>
      <c r="S23" s="88">
        <f>IF(C23="ГПХ",N23,IFERROR(N23/INDEX('Производственный календарь'!$B$5:$D$16,MATCH('Реестр получателей'!D23,'Производственный календарь'!$A$5:$A$16,0),MATCH('Реестр получателей'!E23,'Производственный календарь'!$B$4:$D$4,0))*O23,0))</f>
        <v>0</v>
      </c>
      <c r="T23" s="89">
        <f t="shared" si="10"/>
        <v>0</v>
      </c>
      <c r="U23" s="91"/>
      <c r="V23" s="90" t="str">
        <f t="shared" si="3"/>
        <v/>
      </c>
      <c r="W23" s="92"/>
      <c r="X23" s="90" t="str">
        <f t="shared" si="4"/>
        <v/>
      </c>
      <c r="Y23" s="93">
        <f t="shared" si="11"/>
        <v>0</v>
      </c>
      <c r="Z23" s="84"/>
      <c r="AA23" s="84"/>
      <c r="AB23" s="84"/>
      <c r="AC23" s="84"/>
      <c r="AD23" s="84"/>
      <c r="AE23" s="84"/>
      <c r="AF23" s="84"/>
      <c r="AG23" s="84"/>
      <c r="AH23" s="84"/>
      <c r="AI23" s="94"/>
      <c r="AJ23" s="94"/>
      <c r="AK23" s="95"/>
      <c r="AL23" s="33"/>
      <c r="AM23" s="33"/>
      <c r="AN23" s="33"/>
      <c r="AO23" s="33"/>
      <c r="AP23" s="33"/>
      <c r="AQ23" s="33"/>
      <c r="AR23" s="33"/>
    </row>
    <row r="24" spans="1:44" s="38" customFormat="1" ht="30" customHeight="1">
      <c r="A24" s="160"/>
      <c r="B24" s="78">
        <f t="shared" si="5"/>
        <v>15</v>
      </c>
      <c r="C24" s="79"/>
      <c r="D24" s="79"/>
      <c r="E24" s="79"/>
      <c r="F24" s="80"/>
      <c r="G24" s="81"/>
      <c r="H24" s="82"/>
      <c r="I24" s="83"/>
      <c r="J24" s="83"/>
      <c r="K24" s="84"/>
      <c r="L24" s="96"/>
      <c r="M24" s="86"/>
      <c r="N24" s="87">
        <f t="shared" si="6"/>
        <v>0</v>
      </c>
      <c r="O24" s="156"/>
      <c r="P24" s="163">
        <f t="shared" si="7"/>
        <v>0</v>
      </c>
      <c r="Q24" s="164">
        <f t="shared" si="8"/>
        <v>0</v>
      </c>
      <c r="R24" s="165">
        <f t="shared" si="9"/>
        <v>0</v>
      </c>
      <c r="S24" s="88">
        <f>IF(C24="ГПХ",N24,IFERROR(N24/INDEX('Производственный календарь'!$B$5:$D$16,MATCH('Реестр получателей'!D24,'Производственный календарь'!$A$5:$A$16,0),MATCH('Реестр получателей'!E24,'Производственный календарь'!$B$4:$D$4,0))*O24,0))</f>
        <v>0</v>
      </c>
      <c r="T24" s="89">
        <f t="shared" si="10"/>
        <v>0</v>
      </c>
      <c r="U24" s="91"/>
      <c r="V24" s="90" t="str">
        <f t="shared" si="3"/>
        <v/>
      </c>
      <c r="W24" s="92"/>
      <c r="X24" s="90" t="str">
        <f t="shared" si="4"/>
        <v/>
      </c>
      <c r="Y24" s="93">
        <f t="shared" si="11"/>
        <v>0</v>
      </c>
      <c r="Z24" s="84"/>
      <c r="AA24" s="84"/>
      <c r="AB24" s="84"/>
      <c r="AC24" s="84"/>
      <c r="AD24" s="84"/>
      <c r="AE24" s="84"/>
      <c r="AF24" s="84"/>
      <c r="AG24" s="84"/>
      <c r="AH24" s="84"/>
      <c r="AI24" s="94"/>
      <c r="AJ24" s="94"/>
      <c r="AK24" s="95"/>
      <c r="AL24" s="33"/>
      <c r="AM24" s="33"/>
      <c r="AN24" s="33"/>
      <c r="AO24" s="33"/>
      <c r="AP24" s="33"/>
      <c r="AQ24" s="33"/>
      <c r="AR24" s="33"/>
    </row>
    <row r="25" spans="1:44" s="38" customFormat="1" ht="30" customHeight="1">
      <c r="A25" s="160"/>
      <c r="B25" s="78">
        <f t="shared" si="5"/>
        <v>16</v>
      </c>
      <c r="C25" s="79"/>
      <c r="D25" s="79"/>
      <c r="E25" s="79"/>
      <c r="F25" s="80"/>
      <c r="G25" s="81"/>
      <c r="H25" s="82"/>
      <c r="I25" s="83"/>
      <c r="J25" s="83"/>
      <c r="K25" s="84"/>
      <c r="L25" s="96"/>
      <c r="M25" s="86"/>
      <c r="N25" s="87">
        <f t="shared" si="6"/>
        <v>0</v>
      </c>
      <c r="O25" s="156"/>
      <c r="P25" s="163">
        <f t="shared" si="7"/>
        <v>0</v>
      </c>
      <c r="Q25" s="164">
        <f t="shared" si="8"/>
        <v>0</v>
      </c>
      <c r="R25" s="165">
        <f t="shared" si="9"/>
        <v>0</v>
      </c>
      <c r="S25" s="88">
        <f>IF(C25="ГПХ",N25,IFERROR(N25/INDEX('Производственный календарь'!$B$5:$D$16,MATCH('Реестр получателей'!D25,'Производственный календарь'!$A$5:$A$16,0),MATCH('Реестр получателей'!E25,'Производственный календарь'!$B$4:$D$4,0))*O25,0))</f>
        <v>0</v>
      </c>
      <c r="T25" s="89">
        <f t="shared" si="10"/>
        <v>0</v>
      </c>
      <c r="U25" s="91"/>
      <c r="V25" s="90" t="str">
        <f t="shared" si="3"/>
        <v/>
      </c>
      <c r="W25" s="92"/>
      <c r="X25" s="90" t="str">
        <f t="shared" si="4"/>
        <v/>
      </c>
      <c r="Y25" s="93">
        <f t="shared" si="11"/>
        <v>0</v>
      </c>
      <c r="Z25" s="84"/>
      <c r="AA25" s="84"/>
      <c r="AB25" s="84"/>
      <c r="AC25" s="84"/>
      <c r="AD25" s="84"/>
      <c r="AE25" s="84"/>
      <c r="AF25" s="84"/>
      <c r="AG25" s="84"/>
      <c r="AH25" s="84"/>
      <c r="AI25" s="94"/>
      <c r="AJ25" s="94"/>
      <c r="AK25" s="95"/>
      <c r="AL25" s="33"/>
      <c r="AM25" s="33"/>
      <c r="AN25" s="33"/>
      <c r="AO25" s="33"/>
      <c r="AP25" s="33"/>
      <c r="AQ25" s="33"/>
      <c r="AR25" s="33"/>
    </row>
    <row r="26" spans="1:44" s="38" customFormat="1" ht="30" customHeight="1">
      <c r="A26" s="160"/>
      <c r="B26" s="78">
        <f t="shared" si="5"/>
        <v>17</v>
      </c>
      <c r="C26" s="79"/>
      <c r="D26" s="79"/>
      <c r="E26" s="79"/>
      <c r="F26" s="80"/>
      <c r="G26" s="81"/>
      <c r="H26" s="82"/>
      <c r="I26" s="83"/>
      <c r="J26" s="83"/>
      <c r="K26" s="84"/>
      <c r="L26" s="96"/>
      <c r="M26" s="86"/>
      <c r="N26" s="87">
        <f t="shared" si="6"/>
        <v>0</v>
      </c>
      <c r="O26" s="156"/>
      <c r="P26" s="163">
        <f t="shared" si="7"/>
        <v>0</v>
      </c>
      <c r="Q26" s="164">
        <f t="shared" si="8"/>
        <v>0</v>
      </c>
      <c r="R26" s="165">
        <f t="shared" si="9"/>
        <v>0</v>
      </c>
      <c r="S26" s="88">
        <f>IF(C26="ГПХ",N26,IFERROR(N26/INDEX('Производственный календарь'!$B$5:$D$16,MATCH('Реестр получателей'!D26,'Производственный календарь'!$A$5:$A$16,0),MATCH('Реестр получателей'!E26,'Производственный календарь'!$B$4:$D$4,0))*O26,0))</f>
        <v>0</v>
      </c>
      <c r="T26" s="89">
        <f t="shared" si="10"/>
        <v>0</v>
      </c>
      <c r="U26" s="91"/>
      <c r="V26" s="90" t="str">
        <f t="shared" si="3"/>
        <v/>
      </c>
      <c r="W26" s="92"/>
      <c r="X26" s="90" t="str">
        <f t="shared" si="4"/>
        <v/>
      </c>
      <c r="Y26" s="93">
        <f t="shared" si="11"/>
        <v>0</v>
      </c>
      <c r="Z26" s="84"/>
      <c r="AA26" s="84"/>
      <c r="AB26" s="84"/>
      <c r="AC26" s="84"/>
      <c r="AD26" s="84"/>
      <c r="AE26" s="84"/>
      <c r="AF26" s="84"/>
      <c r="AG26" s="84"/>
      <c r="AH26" s="84"/>
      <c r="AI26" s="94"/>
      <c r="AJ26" s="94"/>
      <c r="AK26" s="95"/>
      <c r="AL26" s="33"/>
      <c r="AM26" s="33"/>
      <c r="AN26" s="33"/>
      <c r="AO26" s="33"/>
      <c r="AP26" s="33"/>
      <c r="AQ26" s="33"/>
      <c r="AR26" s="33"/>
    </row>
    <row r="27" spans="1:44" s="38" customFormat="1" ht="30" customHeight="1">
      <c r="A27" s="160"/>
      <c r="B27" s="78">
        <f t="shared" si="5"/>
        <v>18</v>
      </c>
      <c r="C27" s="79"/>
      <c r="D27" s="79"/>
      <c r="E27" s="79"/>
      <c r="F27" s="80"/>
      <c r="G27" s="81"/>
      <c r="H27" s="82"/>
      <c r="I27" s="83"/>
      <c r="J27" s="83"/>
      <c r="K27" s="84"/>
      <c r="L27" s="96"/>
      <c r="M27" s="86"/>
      <c r="N27" s="87">
        <f t="shared" si="6"/>
        <v>0</v>
      </c>
      <c r="O27" s="156"/>
      <c r="P27" s="163">
        <f t="shared" si="7"/>
        <v>0</v>
      </c>
      <c r="Q27" s="164">
        <f t="shared" si="8"/>
        <v>0</v>
      </c>
      <c r="R27" s="165">
        <f t="shared" si="9"/>
        <v>0</v>
      </c>
      <c r="S27" s="88">
        <f>IF(C27="ГПХ",N27,IFERROR(N27/INDEX('Производственный календарь'!$B$5:$D$16,MATCH('Реестр получателей'!D27,'Производственный календарь'!$A$5:$A$16,0),MATCH('Реестр получателей'!E27,'Производственный календарь'!$B$4:$D$4,0))*O27,0))</f>
        <v>0</v>
      </c>
      <c r="T27" s="89">
        <f t="shared" si="10"/>
        <v>0</v>
      </c>
      <c r="U27" s="91"/>
      <c r="V27" s="90" t="str">
        <f t="shared" si="3"/>
        <v/>
      </c>
      <c r="W27" s="92"/>
      <c r="X27" s="90" t="str">
        <f t="shared" si="4"/>
        <v/>
      </c>
      <c r="Y27" s="93">
        <f t="shared" si="11"/>
        <v>0</v>
      </c>
      <c r="Z27" s="84"/>
      <c r="AA27" s="84"/>
      <c r="AB27" s="84"/>
      <c r="AC27" s="84"/>
      <c r="AD27" s="84"/>
      <c r="AE27" s="84"/>
      <c r="AF27" s="84"/>
      <c r="AG27" s="84"/>
      <c r="AH27" s="84"/>
      <c r="AI27" s="94"/>
      <c r="AJ27" s="94"/>
      <c r="AK27" s="95"/>
      <c r="AL27" s="33"/>
      <c r="AM27" s="33"/>
      <c r="AN27" s="33"/>
      <c r="AO27" s="33"/>
      <c r="AP27" s="33"/>
      <c r="AQ27" s="33"/>
      <c r="AR27" s="33"/>
    </row>
    <row r="28" spans="1:44" s="38" customFormat="1" ht="30" customHeight="1">
      <c r="A28" s="160"/>
      <c r="B28" s="78">
        <f t="shared" si="5"/>
        <v>19</v>
      </c>
      <c r="C28" s="79"/>
      <c r="D28" s="79"/>
      <c r="E28" s="79"/>
      <c r="F28" s="80"/>
      <c r="G28" s="81"/>
      <c r="H28" s="82"/>
      <c r="I28" s="83"/>
      <c r="J28" s="83"/>
      <c r="K28" s="84"/>
      <c r="L28" s="85"/>
      <c r="M28" s="86"/>
      <c r="N28" s="87">
        <f t="shared" si="6"/>
        <v>0</v>
      </c>
      <c r="O28" s="156"/>
      <c r="P28" s="163">
        <f t="shared" si="7"/>
        <v>0</v>
      </c>
      <c r="Q28" s="164">
        <f t="shared" si="8"/>
        <v>0</v>
      </c>
      <c r="R28" s="165">
        <f t="shared" si="9"/>
        <v>0</v>
      </c>
      <c r="S28" s="88">
        <f>IF(C28="ГПХ",N28,IFERROR(N28/INDEX('Производственный календарь'!$B$5:$D$16,MATCH('Реестр получателей'!D28,'Производственный календарь'!$A$5:$A$16,0),MATCH('Реестр получателей'!E28,'Производственный календарь'!$B$4:$D$4,0))*O28,0))</f>
        <v>0</v>
      </c>
      <c r="T28" s="89">
        <f t="shared" si="10"/>
        <v>0</v>
      </c>
      <c r="U28" s="91"/>
      <c r="V28" s="90" t="str">
        <f t="shared" si="3"/>
        <v/>
      </c>
      <c r="W28" s="92"/>
      <c r="X28" s="90" t="str">
        <f t="shared" si="4"/>
        <v/>
      </c>
      <c r="Y28" s="93">
        <f t="shared" si="11"/>
        <v>0</v>
      </c>
      <c r="Z28" s="84"/>
      <c r="AA28" s="84"/>
      <c r="AB28" s="84"/>
      <c r="AC28" s="84"/>
      <c r="AD28" s="84"/>
      <c r="AE28" s="84"/>
      <c r="AF28" s="84"/>
      <c r="AG28" s="84"/>
      <c r="AH28" s="84"/>
      <c r="AI28" s="94"/>
      <c r="AJ28" s="94"/>
      <c r="AK28" s="95"/>
      <c r="AL28" s="33"/>
      <c r="AM28" s="33"/>
      <c r="AN28" s="33"/>
      <c r="AO28" s="33"/>
      <c r="AP28" s="33"/>
      <c r="AQ28" s="33"/>
      <c r="AR28" s="33"/>
    </row>
    <row r="29" spans="1:44" s="38" customFormat="1" ht="30" customHeight="1">
      <c r="A29" s="160"/>
      <c r="B29" s="78">
        <f t="shared" si="5"/>
        <v>20</v>
      </c>
      <c r="C29" s="79"/>
      <c r="D29" s="79"/>
      <c r="E29" s="79"/>
      <c r="F29" s="80"/>
      <c r="G29" s="81"/>
      <c r="H29" s="82"/>
      <c r="I29" s="83"/>
      <c r="J29" s="83"/>
      <c r="K29" s="84"/>
      <c r="L29" s="85"/>
      <c r="M29" s="86"/>
      <c r="N29" s="87">
        <f t="shared" si="6"/>
        <v>0</v>
      </c>
      <c r="O29" s="156"/>
      <c r="P29" s="163">
        <f t="shared" si="7"/>
        <v>0</v>
      </c>
      <c r="Q29" s="164">
        <f t="shared" si="8"/>
        <v>0</v>
      </c>
      <c r="R29" s="165">
        <f t="shared" si="9"/>
        <v>0</v>
      </c>
      <c r="S29" s="88">
        <f>IF(C29="ГПХ",N29,IFERROR(N29/INDEX('Производственный календарь'!$B$5:$D$16,MATCH('Реестр получателей'!D29,'Производственный календарь'!$A$5:$A$16,0),MATCH('Реестр получателей'!E29,'Производственный календарь'!$B$4:$D$4,0))*O29,0))</f>
        <v>0</v>
      </c>
      <c r="T29" s="89">
        <f t="shared" si="10"/>
        <v>0</v>
      </c>
      <c r="U29" s="91"/>
      <c r="V29" s="90" t="str">
        <f t="shared" si="3"/>
        <v/>
      </c>
      <c r="W29" s="92"/>
      <c r="X29" s="90" t="str">
        <f t="shared" si="4"/>
        <v/>
      </c>
      <c r="Y29" s="93">
        <f t="shared" si="11"/>
        <v>0</v>
      </c>
      <c r="Z29" s="84"/>
      <c r="AA29" s="84"/>
      <c r="AB29" s="84"/>
      <c r="AC29" s="84"/>
      <c r="AD29" s="84"/>
      <c r="AE29" s="84"/>
      <c r="AF29" s="84"/>
      <c r="AG29" s="84"/>
      <c r="AH29" s="84"/>
      <c r="AI29" s="94"/>
      <c r="AJ29" s="94"/>
      <c r="AK29" s="95"/>
      <c r="AL29" s="33"/>
      <c r="AM29" s="33"/>
      <c r="AN29" s="33"/>
      <c r="AO29" s="33"/>
      <c r="AP29" s="33"/>
      <c r="AQ29" s="33"/>
      <c r="AR29" s="33"/>
    </row>
    <row r="30" spans="1:44" s="38" customFormat="1" ht="30" customHeight="1">
      <c r="A30" s="160"/>
      <c r="B30" s="78">
        <f t="shared" si="5"/>
        <v>21</v>
      </c>
      <c r="C30" s="79"/>
      <c r="D30" s="79"/>
      <c r="E30" s="79"/>
      <c r="F30" s="80"/>
      <c r="G30" s="81"/>
      <c r="H30" s="82"/>
      <c r="I30" s="83"/>
      <c r="J30" s="83"/>
      <c r="K30" s="84"/>
      <c r="L30" s="85"/>
      <c r="M30" s="86"/>
      <c r="N30" s="87">
        <f t="shared" si="6"/>
        <v>0</v>
      </c>
      <c r="O30" s="156"/>
      <c r="P30" s="163">
        <f t="shared" si="7"/>
        <v>0</v>
      </c>
      <c r="Q30" s="164">
        <f t="shared" si="8"/>
        <v>0</v>
      </c>
      <c r="R30" s="165">
        <f t="shared" si="9"/>
        <v>0</v>
      </c>
      <c r="S30" s="88">
        <f>IF(C30="ГПХ",N30,IFERROR(N30/INDEX('Производственный календарь'!$B$5:$D$16,MATCH('Реестр получателей'!D30,'Производственный календарь'!$A$5:$A$16,0),MATCH('Реестр получателей'!E30,'Производственный календарь'!$B$4:$D$4,0))*O30,0))</f>
        <v>0</v>
      </c>
      <c r="T30" s="89">
        <f t="shared" si="10"/>
        <v>0</v>
      </c>
      <c r="U30" s="91"/>
      <c r="V30" s="90" t="str">
        <f t="shared" si="3"/>
        <v/>
      </c>
      <c r="W30" s="92"/>
      <c r="X30" s="90" t="str">
        <f t="shared" si="4"/>
        <v/>
      </c>
      <c r="Y30" s="93">
        <f t="shared" si="11"/>
        <v>0</v>
      </c>
      <c r="Z30" s="84"/>
      <c r="AA30" s="84"/>
      <c r="AB30" s="84"/>
      <c r="AC30" s="84"/>
      <c r="AD30" s="84"/>
      <c r="AE30" s="84"/>
      <c r="AF30" s="84"/>
      <c r="AG30" s="84"/>
      <c r="AH30" s="84"/>
      <c r="AI30" s="94"/>
      <c r="AJ30" s="94"/>
      <c r="AK30" s="95"/>
      <c r="AL30" s="33"/>
      <c r="AM30" s="33"/>
      <c r="AN30" s="33"/>
      <c r="AO30" s="33"/>
      <c r="AP30" s="33"/>
      <c r="AQ30" s="33"/>
      <c r="AR30" s="33"/>
    </row>
    <row r="31" spans="1:44" s="38" customFormat="1" ht="30" customHeight="1">
      <c r="A31" s="160"/>
      <c r="B31" s="78">
        <f t="shared" si="5"/>
        <v>22</v>
      </c>
      <c r="C31" s="79"/>
      <c r="D31" s="79"/>
      <c r="E31" s="79"/>
      <c r="F31" s="80"/>
      <c r="G31" s="81"/>
      <c r="H31" s="82"/>
      <c r="I31" s="83"/>
      <c r="J31" s="83"/>
      <c r="K31" s="84"/>
      <c r="L31" s="85"/>
      <c r="M31" s="86"/>
      <c r="N31" s="87">
        <f t="shared" si="6"/>
        <v>0</v>
      </c>
      <c r="O31" s="156"/>
      <c r="P31" s="163">
        <f t="shared" si="7"/>
        <v>0</v>
      </c>
      <c r="Q31" s="164">
        <f t="shared" si="8"/>
        <v>0</v>
      </c>
      <c r="R31" s="165">
        <f t="shared" si="9"/>
        <v>0</v>
      </c>
      <c r="S31" s="88">
        <f>IF(C31="ГПХ",N31,IFERROR(N31/INDEX('Производственный календарь'!$B$5:$D$16,MATCH('Реестр получателей'!D31,'Производственный календарь'!$A$5:$A$16,0),MATCH('Реестр получателей'!E31,'Производственный календарь'!$B$4:$D$4,0))*O31,0))</f>
        <v>0</v>
      </c>
      <c r="T31" s="89">
        <f t="shared" si="10"/>
        <v>0</v>
      </c>
      <c r="U31" s="91"/>
      <c r="V31" s="90" t="str">
        <f t="shared" si="3"/>
        <v/>
      </c>
      <c r="W31" s="92"/>
      <c r="X31" s="90" t="str">
        <f t="shared" si="4"/>
        <v/>
      </c>
      <c r="Y31" s="93">
        <f t="shared" si="11"/>
        <v>0</v>
      </c>
      <c r="Z31" s="84"/>
      <c r="AA31" s="84"/>
      <c r="AB31" s="84"/>
      <c r="AC31" s="84"/>
      <c r="AD31" s="84"/>
      <c r="AE31" s="84"/>
      <c r="AF31" s="84"/>
      <c r="AG31" s="84"/>
      <c r="AH31" s="84"/>
      <c r="AI31" s="94"/>
      <c r="AJ31" s="94"/>
      <c r="AK31" s="95"/>
      <c r="AL31" s="33"/>
      <c r="AM31" s="33"/>
      <c r="AN31" s="33"/>
      <c r="AO31" s="33"/>
      <c r="AP31" s="33"/>
      <c r="AQ31" s="33"/>
      <c r="AR31" s="33"/>
    </row>
    <row r="32" spans="1:44" s="38" customFormat="1" ht="30" customHeight="1">
      <c r="A32" s="160"/>
      <c r="B32" s="78">
        <f t="shared" si="5"/>
        <v>23</v>
      </c>
      <c r="C32" s="79"/>
      <c r="D32" s="79"/>
      <c r="E32" s="79"/>
      <c r="F32" s="80"/>
      <c r="G32" s="81"/>
      <c r="H32" s="82"/>
      <c r="I32" s="83"/>
      <c r="J32" s="83"/>
      <c r="K32" s="84"/>
      <c r="L32" s="85"/>
      <c r="M32" s="86"/>
      <c r="N32" s="87">
        <f t="shared" si="6"/>
        <v>0</v>
      </c>
      <c r="O32" s="156"/>
      <c r="P32" s="163">
        <f t="shared" si="7"/>
        <v>0</v>
      </c>
      <c r="Q32" s="164">
        <f t="shared" si="8"/>
        <v>0</v>
      </c>
      <c r="R32" s="165">
        <f t="shared" si="9"/>
        <v>0</v>
      </c>
      <c r="S32" s="88">
        <f>IF(C32="ГПХ",N32,IFERROR(N32/INDEX('Производственный календарь'!$B$5:$D$16,MATCH('Реестр получателей'!D32,'Производственный календарь'!$A$5:$A$16,0),MATCH('Реестр получателей'!E32,'Производственный календарь'!$B$4:$D$4,0))*O32,0))</f>
        <v>0</v>
      </c>
      <c r="T32" s="89">
        <f t="shared" si="10"/>
        <v>0</v>
      </c>
      <c r="U32" s="91"/>
      <c r="V32" s="90" t="str">
        <f t="shared" si="3"/>
        <v/>
      </c>
      <c r="W32" s="92"/>
      <c r="X32" s="90" t="str">
        <f t="shared" si="4"/>
        <v/>
      </c>
      <c r="Y32" s="93">
        <f t="shared" si="11"/>
        <v>0</v>
      </c>
      <c r="Z32" s="84"/>
      <c r="AA32" s="84"/>
      <c r="AB32" s="84"/>
      <c r="AC32" s="84"/>
      <c r="AD32" s="84"/>
      <c r="AE32" s="84"/>
      <c r="AF32" s="84"/>
      <c r="AG32" s="84"/>
      <c r="AH32" s="84"/>
      <c r="AI32" s="94"/>
      <c r="AJ32" s="94"/>
      <c r="AK32" s="95"/>
      <c r="AL32" s="33"/>
      <c r="AM32" s="33"/>
      <c r="AN32" s="33"/>
      <c r="AO32" s="33"/>
      <c r="AP32" s="33"/>
      <c r="AQ32" s="33"/>
      <c r="AR32" s="33"/>
    </row>
    <row r="33" spans="1:44" s="38" customFormat="1" ht="30" customHeight="1">
      <c r="A33" s="160"/>
      <c r="B33" s="78">
        <f t="shared" si="5"/>
        <v>24</v>
      </c>
      <c r="C33" s="79"/>
      <c r="D33" s="79"/>
      <c r="E33" s="79"/>
      <c r="F33" s="80"/>
      <c r="G33" s="81"/>
      <c r="H33" s="82"/>
      <c r="I33" s="83"/>
      <c r="J33" s="83"/>
      <c r="K33" s="84"/>
      <c r="L33" s="85"/>
      <c r="M33" s="86"/>
      <c r="N33" s="87">
        <f t="shared" si="6"/>
        <v>0</v>
      </c>
      <c r="O33" s="156"/>
      <c r="P33" s="163">
        <f t="shared" si="7"/>
        <v>0</v>
      </c>
      <c r="Q33" s="164">
        <f t="shared" si="8"/>
        <v>0</v>
      </c>
      <c r="R33" s="165">
        <f t="shared" si="9"/>
        <v>0</v>
      </c>
      <c r="S33" s="88">
        <f>IF(C33="ГПХ",N33,IFERROR(N33/INDEX('Производственный календарь'!$B$5:$D$16,MATCH('Реестр получателей'!D33,'Производственный календарь'!$A$5:$A$16,0),MATCH('Реестр получателей'!E33,'Производственный календарь'!$B$4:$D$4,0))*O33,0))</f>
        <v>0</v>
      </c>
      <c r="T33" s="89">
        <f t="shared" si="10"/>
        <v>0</v>
      </c>
      <c r="U33" s="91"/>
      <c r="V33" s="90" t="str">
        <f t="shared" si="3"/>
        <v/>
      </c>
      <c r="W33" s="92"/>
      <c r="X33" s="90" t="str">
        <f t="shared" si="4"/>
        <v/>
      </c>
      <c r="Y33" s="93">
        <f t="shared" si="11"/>
        <v>0</v>
      </c>
      <c r="Z33" s="84"/>
      <c r="AA33" s="84"/>
      <c r="AB33" s="84"/>
      <c r="AC33" s="84"/>
      <c r="AD33" s="84"/>
      <c r="AE33" s="84"/>
      <c r="AF33" s="84"/>
      <c r="AG33" s="84"/>
      <c r="AH33" s="84"/>
      <c r="AI33" s="94"/>
      <c r="AJ33" s="94"/>
      <c r="AK33" s="95"/>
      <c r="AL33" s="33"/>
      <c r="AM33" s="33"/>
      <c r="AN33" s="33"/>
      <c r="AO33" s="33"/>
      <c r="AP33" s="33"/>
      <c r="AQ33" s="33"/>
      <c r="AR33" s="33"/>
    </row>
    <row r="34" spans="1:44" s="38" customFormat="1" ht="30" customHeight="1">
      <c r="A34" s="160"/>
      <c r="B34" s="78">
        <f t="shared" si="5"/>
        <v>25</v>
      </c>
      <c r="C34" s="79"/>
      <c r="D34" s="79"/>
      <c r="E34" s="79"/>
      <c r="F34" s="80"/>
      <c r="G34" s="81"/>
      <c r="H34" s="82"/>
      <c r="I34" s="83"/>
      <c r="J34" s="83"/>
      <c r="K34" s="84"/>
      <c r="L34" s="85"/>
      <c r="M34" s="86"/>
      <c r="N34" s="87">
        <f t="shared" si="6"/>
        <v>0</v>
      </c>
      <c r="O34" s="156"/>
      <c r="P34" s="163">
        <f t="shared" si="7"/>
        <v>0</v>
      </c>
      <c r="Q34" s="164">
        <f t="shared" si="8"/>
        <v>0</v>
      </c>
      <c r="R34" s="165">
        <f t="shared" si="9"/>
        <v>0</v>
      </c>
      <c r="S34" s="88">
        <f>IF(C34="ГПХ",N34,IFERROR(N34/INDEX('Производственный календарь'!$B$5:$D$16,MATCH('Реестр получателей'!D34,'Производственный календарь'!$A$5:$A$16,0),MATCH('Реестр получателей'!E34,'Производственный календарь'!$B$4:$D$4,0))*O34,0))</f>
        <v>0</v>
      </c>
      <c r="T34" s="89">
        <f t="shared" si="10"/>
        <v>0</v>
      </c>
      <c r="U34" s="91"/>
      <c r="V34" s="90" t="str">
        <f t="shared" si="3"/>
        <v/>
      </c>
      <c r="W34" s="92"/>
      <c r="X34" s="90" t="str">
        <f t="shared" si="4"/>
        <v/>
      </c>
      <c r="Y34" s="93">
        <f t="shared" si="11"/>
        <v>0</v>
      </c>
      <c r="Z34" s="84"/>
      <c r="AA34" s="84"/>
      <c r="AB34" s="84"/>
      <c r="AC34" s="84"/>
      <c r="AD34" s="84"/>
      <c r="AE34" s="84"/>
      <c r="AF34" s="84"/>
      <c r="AG34" s="84"/>
      <c r="AH34" s="84"/>
      <c r="AI34" s="94"/>
      <c r="AJ34" s="94"/>
      <c r="AK34" s="95"/>
      <c r="AL34" s="33"/>
      <c r="AM34" s="33"/>
      <c r="AN34" s="33"/>
      <c r="AO34" s="33"/>
      <c r="AP34" s="33"/>
      <c r="AQ34" s="33"/>
      <c r="AR34" s="33"/>
    </row>
    <row r="35" spans="1:44" s="38" customFormat="1" ht="30" customHeight="1">
      <c r="A35" s="160"/>
      <c r="B35" s="78">
        <f t="shared" si="5"/>
        <v>26</v>
      </c>
      <c r="C35" s="79"/>
      <c r="D35" s="79"/>
      <c r="E35" s="79"/>
      <c r="F35" s="80"/>
      <c r="G35" s="81"/>
      <c r="H35" s="82"/>
      <c r="I35" s="83"/>
      <c r="J35" s="83"/>
      <c r="K35" s="84"/>
      <c r="L35" s="85"/>
      <c r="M35" s="86"/>
      <c r="N35" s="87">
        <f t="shared" si="6"/>
        <v>0</v>
      </c>
      <c r="O35" s="156"/>
      <c r="P35" s="163">
        <f t="shared" si="7"/>
        <v>0</v>
      </c>
      <c r="Q35" s="164">
        <f t="shared" si="8"/>
        <v>0</v>
      </c>
      <c r="R35" s="165">
        <f t="shared" si="9"/>
        <v>0</v>
      </c>
      <c r="S35" s="88">
        <f>IF(C35="ГПХ",N35,IFERROR(N35/INDEX('Производственный календарь'!$B$5:$D$16,MATCH('Реестр получателей'!D35,'Производственный календарь'!$A$5:$A$16,0),MATCH('Реестр получателей'!E35,'Производственный календарь'!$B$4:$D$4,0))*O35,0))</f>
        <v>0</v>
      </c>
      <c r="T35" s="89">
        <f t="shared" si="10"/>
        <v>0</v>
      </c>
      <c r="U35" s="91"/>
      <c r="V35" s="90" t="str">
        <f t="shared" si="3"/>
        <v/>
      </c>
      <c r="W35" s="92"/>
      <c r="X35" s="90" t="str">
        <f t="shared" si="4"/>
        <v/>
      </c>
      <c r="Y35" s="93">
        <f t="shared" si="11"/>
        <v>0</v>
      </c>
      <c r="Z35" s="84"/>
      <c r="AA35" s="84"/>
      <c r="AB35" s="84"/>
      <c r="AC35" s="84"/>
      <c r="AD35" s="84"/>
      <c r="AE35" s="84"/>
      <c r="AF35" s="84"/>
      <c r="AG35" s="84"/>
      <c r="AH35" s="84"/>
      <c r="AI35" s="94"/>
      <c r="AJ35" s="94"/>
      <c r="AK35" s="95"/>
      <c r="AL35" s="33"/>
      <c r="AM35" s="33"/>
      <c r="AN35" s="33"/>
      <c r="AO35" s="33"/>
      <c r="AP35" s="33"/>
      <c r="AQ35" s="33"/>
      <c r="AR35" s="33"/>
    </row>
    <row r="36" spans="1:44" s="38" customFormat="1" ht="30" customHeight="1">
      <c r="A36" s="160"/>
      <c r="B36" s="78">
        <f t="shared" si="5"/>
        <v>27</v>
      </c>
      <c r="C36" s="79"/>
      <c r="D36" s="79"/>
      <c r="E36" s="79"/>
      <c r="F36" s="80"/>
      <c r="G36" s="81"/>
      <c r="H36" s="82"/>
      <c r="I36" s="83"/>
      <c r="J36" s="83"/>
      <c r="K36" s="84"/>
      <c r="L36" s="85"/>
      <c r="M36" s="86"/>
      <c r="N36" s="87">
        <f t="shared" si="6"/>
        <v>0</v>
      </c>
      <c r="O36" s="156"/>
      <c r="P36" s="163">
        <f t="shared" si="7"/>
        <v>0</v>
      </c>
      <c r="Q36" s="164">
        <f t="shared" si="8"/>
        <v>0</v>
      </c>
      <c r="R36" s="165">
        <f t="shared" si="9"/>
        <v>0</v>
      </c>
      <c r="S36" s="88">
        <f>IF(C36="ГПХ",N36,IFERROR(N36/INDEX('Производственный календарь'!$B$5:$D$16,MATCH('Реестр получателей'!D36,'Производственный календарь'!$A$5:$A$16,0),MATCH('Реестр получателей'!E36,'Производственный календарь'!$B$4:$D$4,0))*O36,0))</f>
        <v>0</v>
      </c>
      <c r="T36" s="89">
        <f t="shared" si="10"/>
        <v>0</v>
      </c>
      <c r="U36" s="91"/>
      <c r="V36" s="90" t="str">
        <f t="shared" si="3"/>
        <v/>
      </c>
      <c r="W36" s="92"/>
      <c r="X36" s="90" t="str">
        <f t="shared" si="4"/>
        <v/>
      </c>
      <c r="Y36" s="93">
        <f t="shared" si="11"/>
        <v>0</v>
      </c>
      <c r="Z36" s="84"/>
      <c r="AA36" s="84"/>
      <c r="AB36" s="84"/>
      <c r="AC36" s="84"/>
      <c r="AD36" s="84"/>
      <c r="AE36" s="84"/>
      <c r="AF36" s="84"/>
      <c r="AG36" s="84"/>
      <c r="AH36" s="84"/>
      <c r="AI36" s="94"/>
      <c r="AJ36" s="94"/>
      <c r="AK36" s="95"/>
      <c r="AL36" s="33"/>
      <c r="AM36" s="33"/>
      <c r="AN36" s="33"/>
      <c r="AO36" s="33"/>
      <c r="AP36" s="33"/>
      <c r="AQ36" s="33"/>
      <c r="AR36" s="33"/>
    </row>
    <row r="37" spans="1:44" s="38" customFormat="1" ht="30" customHeight="1">
      <c r="A37" s="160"/>
      <c r="B37" s="78">
        <f t="shared" si="5"/>
        <v>28</v>
      </c>
      <c r="C37" s="79"/>
      <c r="D37" s="79"/>
      <c r="E37" s="79"/>
      <c r="F37" s="80"/>
      <c r="G37" s="81"/>
      <c r="H37" s="82"/>
      <c r="I37" s="83"/>
      <c r="J37" s="83"/>
      <c r="K37" s="84"/>
      <c r="L37" s="85"/>
      <c r="M37" s="86"/>
      <c r="N37" s="87">
        <f t="shared" si="6"/>
        <v>0</v>
      </c>
      <c r="O37" s="156"/>
      <c r="P37" s="163">
        <f t="shared" si="7"/>
        <v>0</v>
      </c>
      <c r="Q37" s="164">
        <f t="shared" si="8"/>
        <v>0</v>
      </c>
      <c r="R37" s="165">
        <f t="shared" si="9"/>
        <v>0</v>
      </c>
      <c r="S37" s="88">
        <f>IF(C37="ГПХ",N37,IFERROR(N37/INDEX('Производственный календарь'!$B$5:$D$16,MATCH('Реестр получателей'!D37,'Производственный календарь'!$A$5:$A$16,0),MATCH('Реестр получателей'!E37,'Производственный календарь'!$B$4:$D$4,0))*O37,0))</f>
        <v>0</v>
      </c>
      <c r="T37" s="89">
        <f t="shared" si="10"/>
        <v>0</v>
      </c>
      <c r="U37" s="91"/>
      <c r="V37" s="90" t="str">
        <f t="shared" si="3"/>
        <v/>
      </c>
      <c r="W37" s="92"/>
      <c r="X37" s="90" t="str">
        <f t="shared" si="4"/>
        <v/>
      </c>
      <c r="Y37" s="93">
        <f t="shared" si="11"/>
        <v>0</v>
      </c>
      <c r="Z37" s="84"/>
      <c r="AA37" s="84"/>
      <c r="AB37" s="84"/>
      <c r="AC37" s="84"/>
      <c r="AD37" s="84"/>
      <c r="AE37" s="84"/>
      <c r="AF37" s="84"/>
      <c r="AG37" s="84"/>
      <c r="AH37" s="84"/>
      <c r="AI37" s="94"/>
      <c r="AJ37" s="94"/>
      <c r="AK37" s="95"/>
      <c r="AL37" s="33"/>
      <c r="AM37" s="33"/>
      <c r="AN37" s="33"/>
      <c r="AO37" s="33"/>
      <c r="AP37" s="33"/>
      <c r="AQ37" s="33"/>
      <c r="AR37" s="33"/>
    </row>
    <row r="38" spans="1:44" s="38" customFormat="1" ht="30" customHeight="1">
      <c r="A38" s="160"/>
      <c r="B38" s="78">
        <f t="shared" si="5"/>
        <v>29</v>
      </c>
      <c r="C38" s="79"/>
      <c r="D38" s="79"/>
      <c r="E38" s="79"/>
      <c r="F38" s="80"/>
      <c r="G38" s="81"/>
      <c r="H38" s="82"/>
      <c r="I38" s="83"/>
      <c r="J38" s="83"/>
      <c r="K38" s="84"/>
      <c r="L38" s="85"/>
      <c r="M38" s="86"/>
      <c r="N38" s="87">
        <f t="shared" si="6"/>
        <v>0</v>
      </c>
      <c r="O38" s="156"/>
      <c r="P38" s="163">
        <f t="shared" si="7"/>
        <v>0</v>
      </c>
      <c r="Q38" s="164">
        <f t="shared" si="8"/>
        <v>0</v>
      </c>
      <c r="R38" s="165">
        <f t="shared" si="9"/>
        <v>0</v>
      </c>
      <c r="S38" s="88">
        <f>IF(C38="ГПХ",N38,IFERROR(N38/INDEX('Производственный календарь'!$B$5:$D$16,MATCH('Реестр получателей'!D38,'Производственный календарь'!$A$5:$A$16,0),MATCH('Реестр получателей'!E38,'Производственный календарь'!$B$4:$D$4,0))*O38,0))</f>
        <v>0</v>
      </c>
      <c r="T38" s="89">
        <f t="shared" si="10"/>
        <v>0</v>
      </c>
      <c r="U38" s="91"/>
      <c r="V38" s="90" t="str">
        <f t="shared" ref="V38:V69" si="12">IFERROR(U38/S38,"")</f>
        <v/>
      </c>
      <c r="W38" s="92"/>
      <c r="X38" s="90" t="str">
        <f t="shared" ref="X38:X69" si="13">IFERROR(W38/S38,"")</f>
        <v/>
      </c>
      <c r="Y38" s="93">
        <f t="shared" si="11"/>
        <v>0</v>
      </c>
      <c r="Z38" s="84"/>
      <c r="AA38" s="84"/>
      <c r="AB38" s="84"/>
      <c r="AC38" s="84"/>
      <c r="AD38" s="84"/>
      <c r="AE38" s="84"/>
      <c r="AF38" s="84"/>
      <c r="AG38" s="84"/>
      <c r="AH38" s="84"/>
      <c r="AI38" s="94"/>
      <c r="AJ38" s="94"/>
      <c r="AK38" s="95"/>
      <c r="AL38" s="33"/>
      <c r="AM38" s="33"/>
      <c r="AN38" s="33"/>
      <c r="AO38" s="33"/>
      <c r="AP38" s="33"/>
      <c r="AQ38" s="33"/>
      <c r="AR38" s="33"/>
    </row>
    <row r="39" spans="1:44" s="38" customFormat="1" ht="30" customHeight="1">
      <c r="A39" s="160"/>
      <c r="B39" s="78">
        <f t="shared" si="5"/>
        <v>30</v>
      </c>
      <c r="C39" s="79"/>
      <c r="D39" s="79"/>
      <c r="E39" s="79"/>
      <c r="F39" s="80"/>
      <c r="G39" s="81"/>
      <c r="H39" s="82"/>
      <c r="I39" s="83"/>
      <c r="J39" s="83"/>
      <c r="K39" s="84"/>
      <c r="L39" s="85"/>
      <c r="M39" s="86"/>
      <c r="N39" s="87">
        <f t="shared" si="6"/>
        <v>0</v>
      </c>
      <c r="O39" s="156"/>
      <c r="P39" s="163">
        <f t="shared" si="7"/>
        <v>0</v>
      </c>
      <c r="Q39" s="164">
        <f t="shared" si="8"/>
        <v>0</v>
      </c>
      <c r="R39" s="165">
        <f t="shared" si="9"/>
        <v>0</v>
      </c>
      <c r="S39" s="88">
        <f>IF(C39="ГПХ",N39,IFERROR(N39/INDEX('Производственный календарь'!$B$5:$D$16,MATCH('Реестр получателей'!D39,'Производственный календарь'!$A$5:$A$16,0),MATCH('Реестр получателей'!E39,'Производственный календарь'!$B$4:$D$4,0))*O39,0))</f>
        <v>0</v>
      </c>
      <c r="T39" s="89">
        <f t="shared" si="10"/>
        <v>0</v>
      </c>
      <c r="U39" s="91"/>
      <c r="V39" s="90" t="str">
        <f t="shared" si="12"/>
        <v/>
      </c>
      <c r="W39" s="92"/>
      <c r="X39" s="90" t="str">
        <f t="shared" si="13"/>
        <v/>
      </c>
      <c r="Y39" s="93">
        <f t="shared" si="11"/>
        <v>0</v>
      </c>
      <c r="Z39" s="84"/>
      <c r="AA39" s="84"/>
      <c r="AB39" s="84"/>
      <c r="AC39" s="84"/>
      <c r="AD39" s="84"/>
      <c r="AE39" s="84"/>
      <c r="AF39" s="84"/>
      <c r="AG39" s="84"/>
      <c r="AH39" s="84"/>
      <c r="AI39" s="94"/>
      <c r="AJ39" s="94"/>
      <c r="AK39" s="95"/>
      <c r="AL39" s="33"/>
      <c r="AM39" s="33"/>
      <c r="AN39" s="33"/>
      <c r="AO39" s="33"/>
      <c r="AP39" s="33"/>
      <c r="AQ39" s="33"/>
      <c r="AR39" s="33"/>
    </row>
    <row r="40" spans="1:44" s="38" customFormat="1" ht="30" customHeight="1">
      <c r="A40" s="160"/>
      <c r="B40" s="78">
        <f t="shared" si="5"/>
        <v>31</v>
      </c>
      <c r="C40" s="79"/>
      <c r="D40" s="79"/>
      <c r="E40" s="79"/>
      <c r="F40" s="80"/>
      <c r="G40" s="81"/>
      <c r="H40" s="82"/>
      <c r="I40" s="83"/>
      <c r="J40" s="169"/>
      <c r="K40" s="84"/>
      <c r="L40" s="85"/>
      <c r="M40" s="86"/>
      <c r="N40" s="87">
        <f t="shared" si="6"/>
        <v>0</v>
      </c>
      <c r="O40" s="156"/>
      <c r="P40" s="163">
        <f t="shared" si="7"/>
        <v>0</v>
      </c>
      <c r="Q40" s="164">
        <f t="shared" si="8"/>
        <v>0</v>
      </c>
      <c r="R40" s="165">
        <f t="shared" si="9"/>
        <v>0</v>
      </c>
      <c r="S40" s="88">
        <f>IF(C40="ГПХ",N40,IFERROR(N40/INDEX('Производственный календарь'!$B$5:$D$16,MATCH('Реестр получателей'!D40,'Производственный календарь'!$A$5:$A$16,0),MATCH('Реестр получателей'!E40,'Производственный календарь'!$B$4:$D$4,0))*O40,0))</f>
        <v>0</v>
      </c>
      <c r="T40" s="89">
        <f t="shared" si="10"/>
        <v>0</v>
      </c>
      <c r="U40" s="91"/>
      <c r="V40" s="90" t="str">
        <f t="shared" si="12"/>
        <v/>
      </c>
      <c r="W40" s="92"/>
      <c r="X40" s="90" t="str">
        <f t="shared" si="13"/>
        <v/>
      </c>
      <c r="Y40" s="93">
        <f t="shared" si="11"/>
        <v>0</v>
      </c>
      <c r="Z40" s="84"/>
      <c r="AA40" s="84"/>
      <c r="AB40" s="84"/>
      <c r="AC40" s="84"/>
      <c r="AD40" s="84"/>
      <c r="AE40" s="84"/>
      <c r="AF40" s="84"/>
      <c r="AG40" s="84"/>
      <c r="AH40" s="84"/>
      <c r="AI40" s="94"/>
      <c r="AJ40" s="94"/>
      <c r="AK40" s="95"/>
      <c r="AL40" s="33"/>
      <c r="AM40" s="33"/>
      <c r="AN40" s="33"/>
      <c r="AO40" s="33"/>
      <c r="AP40" s="33"/>
      <c r="AQ40" s="33"/>
      <c r="AR40" s="33"/>
    </row>
    <row r="41" spans="1:44" s="38" customFormat="1" ht="30" customHeight="1">
      <c r="A41" s="160"/>
      <c r="B41" s="78">
        <f t="shared" si="5"/>
        <v>32</v>
      </c>
      <c r="C41" s="79"/>
      <c r="D41" s="79"/>
      <c r="E41" s="79"/>
      <c r="F41" s="80"/>
      <c r="G41" s="81"/>
      <c r="H41" s="82"/>
      <c r="I41" s="83"/>
      <c r="J41" s="169"/>
      <c r="K41" s="84"/>
      <c r="L41" s="85"/>
      <c r="M41" s="86"/>
      <c r="N41" s="87">
        <f t="shared" si="6"/>
        <v>0</v>
      </c>
      <c r="O41" s="156"/>
      <c r="P41" s="163">
        <f t="shared" si="7"/>
        <v>0</v>
      </c>
      <c r="Q41" s="164">
        <f t="shared" si="8"/>
        <v>0</v>
      </c>
      <c r="R41" s="165">
        <f t="shared" si="9"/>
        <v>0</v>
      </c>
      <c r="S41" s="88">
        <f>IF(C41="ГПХ",N41,IFERROR(N41/INDEX('Производственный календарь'!$B$5:$D$16,MATCH('Реестр получателей'!D41,'Производственный календарь'!$A$5:$A$16,0),MATCH('Реестр получателей'!E41,'Производственный календарь'!$B$4:$D$4,0))*O41,0))</f>
        <v>0</v>
      </c>
      <c r="T41" s="89">
        <f t="shared" si="10"/>
        <v>0</v>
      </c>
      <c r="U41" s="91"/>
      <c r="V41" s="90" t="str">
        <f t="shared" si="12"/>
        <v/>
      </c>
      <c r="W41" s="92"/>
      <c r="X41" s="90" t="str">
        <f t="shared" si="13"/>
        <v/>
      </c>
      <c r="Y41" s="93">
        <f t="shared" si="11"/>
        <v>0</v>
      </c>
      <c r="Z41" s="84"/>
      <c r="AA41" s="84"/>
      <c r="AB41" s="84"/>
      <c r="AC41" s="84"/>
      <c r="AD41" s="84"/>
      <c r="AE41" s="84"/>
      <c r="AF41" s="84"/>
      <c r="AG41" s="84"/>
      <c r="AH41" s="84"/>
      <c r="AI41" s="94"/>
      <c r="AJ41" s="94"/>
      <c r="AK41" s="95"/>
      <c r="AL41" s="33"/>
      <c r="AM41" s="33"/>
      <c r="AN41" s="33"/>
      <c r="AO41" s="33"/>
      <c r="AP41" s="33"/>
      <c r="AQ41" s="33"/>
      <c r="AR41" s="33"/>
    </row>
    <row r="42" spans="1:44" s="38" customFormat="1" ht="30" customHeight="1">
      <c r="A42" s="160"/>
      <c r="B42" s="78">
        <f t="shared" si="5"/>
        <v>33</v>
      </c>
      <c r="C42" s="79"/>
      <c r="D42" s="79"/>
      <c r="E42" s="79"/>
      <c r="F42" s="80"/>
      <c r="G42" s="81"/>
      <c r="H42" s="82"/>
      <c r="I42" s="83"/>
      <c r="J42" s="169"/>
      <c r="K42" s="84"/>
      <c r="L42" s="85"/>
      <c r="M42" s="86"/>
      <c r="N42" s="87">
        <f t="shared" si="6"/>
        <v>0</v>
      </c>
      <c r="O42" s="156"/>
      <c r="P42" s="163">
        <f t="shared" si="7"/>
        <v>0</v>
      </c>
      <c r="Q42" s="164">
        <f t="shared" si="8"/>
        <v>0</v>
      </c>
      <c r="R42" s="165">
        <f t="shared" si="9"/>
        <v>0</v>
      </c>
      <c r="S42" s="88">
        <f>IF(C42="ГПХ",N42,IFERROR(N42/INDEX('Производственный календарь'!$B$5:$D$16,MATCH('Реестр получателей'!D42,'Производственный календарь'!$A$5:$A$16,0),MATCH('Реестр получателей'!E42,'Производственный календарь'!$B$4:$D$4,0))*O42,0))</f>
        <v>0</v>
      </c>
      <c r="T42" s="89">
        <f t="shared" si="10"/>
        <v>0</v>
      </c>
      <c r="U42" s="91"/>
      <c r="V42" s="90" t="str">
        <f t="shared" si="12"/>
        <v/>
      </c>
      <c r="W42" s="92"/>
      <c r="X42" s="90" t="str">
        <f t="shared" si="13"/>
        <v/>
      </c>
      <c r="Y42" s="93">
        <f t="shared" si="11"/>
        <v>0</v>
      </c>
      <c r="Z42" s="84"/>
      <c r="AA42" s="84"/>
      <c r="AB42" s="84"/>
      <c r="AC42" s="84"/>
      <c r="AD42" s="84"/>
      <c r="AE42" s="84"/>
      <c r="AF42" s="84"/>
      <c r="AG42" s="84"/>
      <c r="AH42" s="84"/>
      <c r="AI42" s="94"/>
      <c r="AJ42" s="94"/>
      <c r="AK42" s="95"/>
      <c r="AL42" s="33"/>
      <c r="AM42" s="33"/>
      <c r="AN42" s="33"/>
      <c r="AO42" s="33"/>
      <c r="AP42" s="33"/>
      <c r="AQ42" s="33"/>
      <c r="AR42" s="33"/>
    </row>
    <row r="43" spans="1:44" s="38" customFormat="1" ht="30" customHeight="1">
      <c r="A43" s="160"/>
      <c r="B43" s="78">
        <f t="shared" si="5"/>
        <v>34</v>
      </c>
      <c r="C43" s="79"/>
      <c r="D43" s="79"/>
      <c r="E43" s="79"/>
      <c r="F43" s="80"/>
      <c r="G43" s="81"/>
      <c r="H43" s="82"/>
      <c r="I43" s="83"/>
      <c r="J43" s="169"/>
      <c r="K43" s="84"/>
      <c r="L43" s="85"/>
      <c r="M43" s="86"/>
      <c r="N43" s="87">
        <f t="shared" si="6"/>
        <v>0</v>
      </c>
      <c r="O43" s="156"/>
      <c r="P43" s="163">
        <f t="shared" si="7"/>
        <v>0</v>
      </c>
      <c r="Q43" s="164">
        <f t="shared" si="8"/>
        <v>0</v>
      </c>
      <c r="R43" s="165">
        <f t="shared" si="9"/>
        <v>0</v>
      </c>
      <c r="S43" s="88">
        <f>IF(C43="ГПХ",N43,IFERROR(N43/INDEX('Производственный календарь'!$B$5:$D$16,MATCH('Реестр получателей'!D43,'Производственный календарь'!$A$5:$A$16,0),MATCH('Реестр получателей'!E43,'Производственный календарь'!$B$4:$D$4,0))*O43,0))</f>
        <v>0</v>
      </c>
      <c r="T43" s="89">
        <f t="shared" si="10"/>
        <v>0</v>
      </c>
      <c r="U43" s="91"/>
      <c r="V43" s="90" t="str">
        <f t="shared" si="12"/>
        <v/>
      </c>
      <c r="W43" s="92"/>
      <c r="X43" s="90" t="str">
        <f t="shared" si="13"/>
        <v/>
      </c>
      <c r="Y43" s="93">
        <f t="shared" si="11"/>
        <v>0</v>
      </c>
      <c r="Z43" s="84"/>
      <c r="AA43" s="84"/>
      <c r="AB43" s="84"/>
      <c r="AC43" s="84"/>
      <c r="AD43" s="84"/>
      <c r="AE43" s="84"/>
      <c r="AF43" s="84"/>
      <c r="AG43" s="84"/>
      <c r="AH43" s="84"/>
      <c r="AI43" s="94"/>
      <c r="AJ43" s="94"/>
      <c r="AK43" s="95"/>
      <c r="AL43" s="33"/>
      <c r="AM43" s="33"/>
      <c r="AN43" s="33"/>
      <c r="AO43" s="33"/>
      <c r="AP43" s="33"/>
      <c r="AQ43" s="33"/>
      <c r="AR43" s="33"/>
    </row>
    <row r="44" spans="1:44" s="38" customFormat="1" ht="30" customHeight="1">
      <c r="A44" s="160"/>
      <c r="B44" s="78">
        <f t="shared" si="5"/>
        <v>35</v>
      </c>
      <c r="C44" s="79"/>
      <c r="D44" s="79"/>
      <c r="E44" s="79"/>
      <c r="F44" s="80"/>
      <c r="G44" s="81"/>
      <c r="H44" s="82"/>
      <c r="I44" s="83"/>
      <c r="J44" s="83"/>
      <c r="K44" s="84"/>
      <c r="L44" s="85"/>
      <c r="M44" s="86"/>
      <c r="N44" s="87">
        <f t="shared" si="6"/>
        <v>0</v>
      </c>
      <c r="O44" s="156"/>
      <c r="P44" s="163">
        <f t="shared" si="7"/>
        <v>0</v>
      </c>
      <c r="Q44" s="164">
        <f t="shared" si="8"/>
        <v>0</v>
      </c>
      <c r="R44" s="165">
        <f t="shared" si="9"/>
        <v>0</v>
      </c>
      <c r="S44" s="88">
        <f>IF(C44="ГПХ",N44,IFERROR(N44/INDEX('Производственный календарь'!$B$5:$D$16,MATCH('Реестр получателей'!D44,'Производственный календарь'!$A$5:$A$16,0),MATCH('Реестр получателей'!E44,'Производственный календарь'!$B$4:$D$4,0))*O44,0))</f>
        <v>0</v>
      </c>
      <c r="T44" s="89">
        <f t="shared" si="10"/>
        <v>0</v>
      </c>
      <c r="U44" s="91"/>
      <c r="V44" s="90" t="str">
        <f t="shared" si="12"/>
        <v/>
      </c>
      <c r="W44" s="92"/>
      <c r="X44" s="90" t="str">
        <f t="shared" si="13"/>
        <v/>
      </c>
      <c r="Y44" s="93">
        <f t="shared" si="11"/>
        <v>0</v>
      </c>
      <c r="Z44" s="84"/>
      <c r="AA44" s="84"/>
      <c r="AB44" s="84"/>
      <c r="AC44" s="84"/>
      <c r="AD44" s="84"/>
      <c r="AE44" s="84"/>
      <c r="AF44" s="84"/>
      <c r="AG44" s="84"/>
      <c r="AH44" s="84"/>
      <c r="AI44" s="94"/>
      <c r="AJ44" s="94"/>
      <c r="AK44" s="95"/>
      <c r="AL44" s="33"/>
      <c r="AM44" s="33"/>
      <c r="AN44" s="33"/>
      <c r="AO44" s="33"/>
      <c r="AP44" s="33"/>
      <c r="AQ44" s="33"/>
      <c r="AR44" s="33"/>
    </row>
    <row r="45" spans="1:44" s="38" customFormat="1" ht="30" customHeight="1">
      <c r="A45" s="160"/>
      <c r="B45" s="78">
        <f t="shared" si="5"/>
        <v>36</v>
      </c>
      <c r="C45" s="79"/>
      <c r="D45" s="79"/>
      <c r="E45" s="79"/>
      <c r="F45" s="80"/>
      <c r="G45" s="81"/>
      <c r="H45" s="82"/>
      <c r="I45" s="83"/>
      <c r="J45" s="83"/>
      <c r="K45" s="84"/>
      <c r="L45" s="85"/>
      <c r="M45" s="86"/>
      <c r="N45" s="87">
        <f t="shared" si="6"/>
        <v>0</v>
      </c>
      <c r="O45" s="156"/>
      <c r="P45" s="163">
        <f t="shared" si="7"/>
        <v>0</v>
      </c>
      <c r="Q45" s="164">
        <f t="shared" si="8"/>
        <v>0</v>
      </c>
      <c r="R45" s="165">
        <f t="shared" si="9"/>
        <v>0</v>
      </c>
      <c r="S45" s="88">
        <f>IF(C45="ГПХ",N45,IFERROR(N45/INDEX('Производственный календарь'!$B$5:$D$16,MATCH('Реестр получателей'!D45,'Производственный календарь'!$A$5:$A$16,0),MATCH('Реестр получателей'!E45,'Производственный календарь'!$B$4:$D$4,0))*O45,0))</f>
        <v>0</v>
      </c>
      <c r="T45" s="89">
        <f t="shared" si="10"/>
        <v>0</v>
      </c>
      <c r="U45" s="91"/>
      <c r="V45" s="90" t="str">
        <f t="shared" si="12"/>
        <v/>
      </c>
      <c r="W45" s="92"/>
      <c r="X45" s="90" t="str">
        <f t="shared" si="13"/>
        <v/>
      </c>
      <c r="Y45" s="93">
        <f t="shared" si="11"/>
        <v>0</v>
      </c>
      <c r="Z45" s="84"/>
      <c r="AA45" s="84"/>
      <c r="AB45" s="84"/>
      <c r="AC45" s="84"/>
      <c r="AD45" s="84"/>
      <c r="AE45" s="84"/>
      <c r="AF45" s="84"/>
      <c r="AG45" s="84"/>
      <c r="AH45" s="84"/>
      <c r="AI45" s="94"/>
      <c r="AJ45" s="94"/>
      <c r="AK45" s="95"/>
      <c r="AL45" s="33"/>
      <c r="AM45" s="33"/>
      <c r="AN45" s="33"/>
      <c r="AO45" s="33"/>
      <c r="AP45" s="33"/>
      <c r="AQ45" s="33"/>
      <c r="AR45" s="33"/>
    </row>
    <row r="46" spans="1:44" s="38" customFormat="1" ht="30" customHeight="1">
      <c r="A46" s="160"/>
      <c r="B46" s="78">
        <f t="shared" si="5"/>
        <v>37</v>
      </c>
      <c r="C46" s="79"/>
      <c r="D46" s="79"/>
      <c r="E46" s="79"/>
      <c r="F46" s="80"/>
      <c r="G46" s="81"/>
      <c r="H46" s="82"/>
      <c r="I46" s="83"/>
      <c r="J46" s="83"/>
      <c r="K46" s="84"/>
      <c r="L46" s="85"/>
      <c r="M46" s="86"/>
      <c r="N46" s="87">
        <f t="shared" si="6"/>
        <v>0</v>
      </c>
      <c r="O46" s="156"/>
      <c r="P46" s="163">
        <f t="shared" si="7"/>
        <v>0</v>
      </c>
      <c r="Q46" s="164">
        <f t="shared" si="8"/>
        <v>0</v>
      </c>
      <c r="R46" s="165">
        <f t="shared" si="9"/>
        <v>0</v>
      </c>
      <c r="S46" s="88">
        <f>IF(C46="ГПХ",N46,IFERROR(N46/INDEX('Производственный календарь'!$B$5:$D$16,MATCH('Реестр получателей'!D46,'Производственный календарь'!$A$5:$A$16,0),MATCH('Реестр получателей'!E46,'Производственный календарь'!$B$4:$D$4,0))*O46,0))</f>
        <v>0</v>
      </c>
      <c r="T46" s="89">
        <f t="shared" si="10"/>
        <v>0</v>
      </c>
      <c r="U46" s="91"/>
      <c r="V46" s="90" t="str">
        <f t="shared" si="12"/>
        <v/>
      </c>
      <c r="W46" s="92"/>
      <c r="X46" s="90" t="str">
        <f t="shared" si="13"/>
        <v/>
      </c>
      <c r="Y46" s="93">
        <f t="shared" si="11"/>
        <v>0</v>
      </c>
      <c r="Z46" s="84"/>
      <c r="AA46" s="84"/>
      <c r="AB46" s="84"/>
      <c r="AC46" s="84"/>
      <c r="AD46" s="84"/>
      <c r="AE46" s="84"/>
      <c r="AF46" s="84"/>
      <c r="AG46" s="84"/>
      <c r="AH46" s="84"/>
      <c r="AI46" s="94"/>
      <c r="AJ46" s="94"/>
      <c r="AK46" s="95"/>
      <c r="AL46" s="33"/>
      <c r="AM46" s="33"/>
      <c r="AN46" s="33"/>
      <c r="AO46" s="33"/>
      <c r="AP46" s="33"/>
      <c r="AQ46" s="33"/>
      <c r="AR46" s="33"/>
    </row>
    <row r="47" spans="1:44" s="38" customFormat="1" ht="30" customHeight="1">
      <c r="A47" s="160"/>
      <c r="B47" s="78">
        <f t="shared" si="5"/>
        <v>38</v>
      </c>
      <c r="C47" s="79"/>
      <c r="D47" s="79"/>
      <c r="E47" s="79"/>
      <c r="F47" s="80"/>
      <c r="G47" s="81"/>
      <c r="H47" s="82"/>
      <c r="I47" s="83"/>
      <c r="J47" s="83"/>
      <c r="K47" s="84"/>
      <c r="L47" s="85"/>
      <c r="M47" s="86"/>
      <c r="N47" s="87">
        <f t="shared" si="6"/>
        <v>0</v>
      </c>
      <c r="O47" s="156"/>
      <c r="P47" s="163">
        <f t="shared" si="7"/>
        <v>0</v>
      </c>
      <c r="Q47" s="164">
        <f t="shared" si="8"/>
        <v>0</v>
      </c>
      <c r="R47" s="165">
        <f t="shared" si="9"/>
        <v>0</v>
      </c>
      <c r="S47" s="88">
        <f>IF(C47="ГПХ",N47,IFERROR(N47/INDEX('Производственный календарь'!$B$5:$D$16,MATCH('Реестр получателей'!D47,'Производственный календарь'!$A$5:$A$16,0),MATCH('Реестр получателей'!E47,'Производственный календарь'!$B$4:$D$4,0))*O47,0))</f>
        <v>0</v>
      </c>
      <c r="T47" s="89">
        <f t="shared" si="10"/>
        <v>0</v>
      </c>
      <c r="U47" s="91"/>
      <c r="V47" s="90" t="str">
        <f t="shared" si="12"/>
        <v/>
      </c>
      <c r="W47" s="92"/>
      <c r="X47" s="90" t="str">
        <f t="shared" si="13"/>
        <v/>
      </c>
      <c r="Y47" s="93">
        <f t="shared" si="11"/>
        <v>0</v>
      </c>
      <c r="Z47" s="84"/>
      <c r="AA47" s="84"/>
      <c r="AB47" s="84"/>
      <c r="AC47" s="84"/>
      <c r="AD47" s="84"/>
      <c r="AE47" s="84"/>
      <c r="AF47" s="84"/>
      <c r="AG47" s="84"/>
      <c r="AH47" s="84"/>
      <c r="AI47" s="94"/>
      <c r="AJ47" s="94"/>
      <c r="AK47" s="95"/>
      <c r="AL47" s="33"/>
      <c r="AM47" s="33"/>
      <c r="AN47" s="33"/>
      <c r="AO47" s="33"/>
      <c r="AP47" s="33"/>
      <c r="AQ47" s="33"/>
      <c r="AR47" s="33"/>
    </row>
    <row r="48" spans="1:44" s="38" customFormat="1" ht="30" customHeight="1">
      <c r="A48" s="160"/>
      <c r="B48" s="78">
        <f t="shared" si="5"/>
        <v>39</v>
      </c>
      <c r="C48" s="79"/>
      <c r="D48" s="79"/>
      <c r="E48" s="79"/>
      <c r="F48" s="80"/>
      <c r="G48" s="81"/>
      <c r="H48" s="82"/>
      <c r="I48" s="83"/>
      <c r="J48" s="83"/>
      <c r="K48" s="84"/>
      <c r="L48" s="85"/>
      <c r="M48" s="86"/>
      <c r="N48" s="87">
        <f t="shared" si="6"/>
        <v>0</v>
      </c>
      <c r="O48" s="156"/>
      <c r="P48" s="163">
        <f t="shared" si="7"/>
        <v>0</v>
      </c>
      <c r="Q48" s="164">
        <f t="shared" si="8"/>
        <v>0</v>
      </c>
      <c r="R48" s="165">
        <f t="shared" si="9"/>
        <v>0</v>
      </c>
      <c r="S48" s="88">
        <f>IF(C48="ГПХ",N48,IFERROR(N48/INDEX('Производственный календарь'!$B$5:$D$16,MATCH('Реестр получателей'!D48,'Производственный календарь'!$A$5:$A$16,0),MATCH('Реестр получателей'!E48,'Производственный календарь'!$B$4:$D$4,0))*O48,0))</f>
        <v>0</v>
      </c>
      <c r="T48" s="89">
        <f t="shared" si="10"/>
        <v>0</v>
      </c>
      <c r="U48" s="91"/>
      <c r="V48" s="90" t="str">
        <f t="shared" si="12"/>
        <v/>
      </c>
      <c r="W48" s="92"/>
      <c r="X48" s="90" t="str">
        <f t="shared" si="13"/>
        <v/>
      </c>
      <c r="Y48" s="93">
        <f t="shared" si="11"/>
        <v>0</v>
      </c>
      <c r="Z48" s="84"/>
      <c r="AA48" s="84"/>
      <c r="AB48" s="84"/>
      <c r="AC48" s="84"/>
      <c r="AD48" s="84"/>
      <c r="AE48" s="84"/>
      <c r="AF48" s="84"/>
      <c r="AG48" s="84"/>
      <c r="AH48" s="84"/>
      <c r="AI48" s="94"/>
      <c r="AJ48" s="94"/>
      <c r="AK48" s="95"/>
      <c r="AL48" s="33"/>
      <c r="AM48" s="33"/>
      <c r="AN48" s="33"/>
      <c r="AO48" s="33"/>
      <c r="AP48" s="33"/>
      <c r="AQ48" s="33"/>
      <c r="AR48" s="33"/>
    </row>
    <row r="49" spans="1:44" s="38" customFormat="1" ht="30" customHeight="1">
      <c r="A49" s="160"/>
      <c r="B49" s="78">
        <f t="shared" si="5"/>
        <v>40</v>
      </c>
      <c r="C49" s="79"/>
      <c r="D49" s="79"/>
      <c r="E49" s="79"/>
      <c r="F49" s="80"/>
      <c r="G49" s="81"/>
      <c r="H49" s="82"/>
      <c r="I49" s="83"/>
      <c r="J49" s="83"/>
      <c r="K49" s="84"/>
      <c r="L49" s="85"/>
      <c r="M49" s="86"/>
      <c r="N49" s="87">
        <f t="shared" si="6"/>
        <v>0</v>
      </c>
      <c r="O49" s="156"/>
      <c r="P49" s="163">
        <f t="shared" si="7"/>
        <v>0</v>
      </c>
      <c r="Q49" s="164">
        <f t="shared" si="8"/>
        <v>0</v>
      </c>
      <c r="R49" s="165">
        <f t="shared" si="9"/>
        <v>0</v>
      </c>
      <c r="S49" s="88">
        <f>IF(C49="ГПХ",N49,IFERROR(N49/INDEX('Производственный календарь'!$B$5:$D$16,MATCH('Реестр получателей'!D49,'Производственный календарь'!$A$5:$A$16,0),MATCH('Реестр получателей'!E49,'Производственный календарь'!$B$4:$D$4,0))*O49,0))</f>
        <v>0</v>
      </c>
      <c r="T49" s="89">
        <f t="shared" si="10"/>
        <v>0</v>
      </c>
      <c r="U49" s="91"/>
      <c r="V49" s="90" t="str">
        <f t="shared" si="12"/>
        <v/>
      </c>
      <c r="W49" s="92"/>
      <c r="X49" s="90" t="str">
        <f t="shared" si="13"/>
        <v/>
      </c>
      <c r="Y49" s="93">
        <f t="shared" si="11"/>
        <v>0</v>
      </c>
      <c r="Z49" s="84"/>
      <c r="AA49" s="84"/>
      <c r="AB49" s="84"/>
      <c r="AC49" s="84"/>
      <c r="AD49" s="84"/>
      <c r="AE49" s="84"/>
      <c r="AF49" s="84"/>
      <c r="AG49" s="84"/>
      <c r="AH49" s="84"/>
      <c r="AI49" s="94"/>
      <c r="AJ49" s="94"/>
      <c r="AK49" s="95"/>
      <c r="AL49" s="33"/>
      <c r="AM49" s="33"/>
      <c r="AN49" s="33"/>
      <c r="AO49" s="33"/>
      <c r="AP49" s="33"/>
      <c r="AQ49" s="33"/>
      <c r="AR49" s="33"/>
    </row>
    <row r="50" spans="1:44" s="38" customFormat="1" ht="30" customHeight="1">
      <c r="A50" s="160"/>
      <c r="B50" s="78">
        <f t="shared" si="5"/>
        <v>41</v>
      </c>
      <c r="C50" s="79"/>
      <c r="D50" s="79"/>
      <c r="E50" s="79"/>
      <c r="F50" s="80"/>
      <c r="G50" s="81"/>
      <c r="H50" s="82"/>
      <c r="I50" s="83"/>
      <c r="J50" s="83"/>
      <c r="K50" s="84"/>
      <c r="L50" s="85"/>
      <c r="M50" s="86"/>
      <c r="N50" s="87">
        <f t="shared" si="6"/>
        <v>0</v>
      </c>
      <c r="O50" s="156"/>
      <c r="P50" s="163">
        <f t="shared" si="7"/>
        <v>0</v>
      </c>
      <c r="Q50" s="164">
        <f t="shared" si="8"/>
        <v>0</v>
      </c>
      <c r="R50" s="165">
        <f t="shared" si="9"/>
        <v>0</v>
      </c>
      <c r="S50" s="88">
        <f>IF(C50="ГПХ",N50,IFERROR(N50/INDEX('Производственный календарь'!$B$5:$D$16,MATCH('Реестр получателей'!D50,'Производственный календарь'!$A$5:$A$16,0),MATCH('Реестр получателей'!E50,'Производственный календарь'!$B$4:$D$4,0))*O50,0))</f>
        <v>0</v>
      </c>
      <c r="T50" s="89">
        <f t="shared" si="10"/>
        <v>0</v>
      </c>
      <c r="U50" s="91"/>
      <c r="V50" s="90" t="str">
        <f t="shared" si="12"/>
        <v/>
      </c>
      <c r="W50" s="92"/>
      <c r="X50" s="90" t="str">
        <f t="shared" si="13"/>
        <v/>
      </c>
      <c r="Y50" s="93">
        <f t="shared" si="11"/>
        <v>0</v>
      </c>
      <c r="Z50" s="84"/>
      <c r="AA50" s="84"/>
      <c r="AB50" s="84"/>
      <c r="AC50" s="84"/>
      <c r="AD50" s="84"/>
      <c r="AE50" s="84"/>
      <c r="AF50" s="84"/>
      <c r="AG50" s="84"/>
      <c r="AH50" s="84"/>
      <c r="AI50" s="94"/>
      <c r="AJ50" s="94"/>
      <c r="AK50" s="95"/>
      <c r="AL50" s="33"/>
      <c r="AM50" s="33"/>
      <c r="AN50" s="33"/>
      <c r="AO50" s="33"/>
      <c r="AP50" s="33"/>
      <c r="AQ50" s="33"/>
      <c r="AR50" s="33"/>
    </row>
    <row r="51" spans="1:44" s="38" customFormat="1" ht="30" customHeight="1">
      <c r="A51" s="160"/>
      <c r="B51" s="78">
        <f t="shared" si="5"/>
        <v>42</v>
      </c>
      <c r="C51" s="79"/>
      <c r="D51" s="79"/>
      <c r="E51" s="79"/>
      <c r="F51" s="80"/>
      <c r="G51" s="81"/>
      <c r="H51" s="82"/>
      <c r="I51" s="83"/>
      <c r="J51" s="83"/>
      <c r="K51" s="84"/>
      <c r="L51" s="85"/>
      <c r="M51" s="86"/>
      <c r="N51" s="87">
        <f t="shared" si="6"/>
        <v>0</v>
      </c>
      <c r="O51" s="156"/>
      <c r="P51" s="163">
        <f t="shared" si="7"/>
        <v>0</v>
      </c>
      <c r="Q51" s="164">
        <f t="shared" si="8"/>
        <v>0</v>
      </c>
      <c r="R51" s="165">
        <f t="shared" si="9"/>
        <v>0</v>
      </c>
      <c r="S51" s="88">
        <f>IF(C51="ГПХ",N51,IFERROR(N51/INDEX('Производственный календарь'!$B$5:$D$16,MATCH('Реестр получателей'!D51,'Производственный календарь'!$A$5:$A$16,0),MATCH('Реестр получателей'!E51,'Производственный календарь'!$B$4:$D$4,0))*O51,0))</f>
        <v>0</v>
      </c>
      <c r="T51" s="89">
        <f t="shared" si="10"/>
        <v>0</v>
      </c>
      <c r="U51" s="91"/>
      <c r="V51" s="90" t="str">
        <f t="shared" si="12"/>
        <v/>
      </c>
      <c r="W51" s="92"/>
      <c r="X51" s="90" t="str">
        <f t="shared" si="13"/>
        <v/>
      </c>
      <c r="Y51" s="93">
        <f t="shared" si="11"/>
        <v>0</v>
      </c>
      <c r="Z51" s="84"/>
      <c r="AA51" s="84"/>
      <c r="AB51" s="84"/>
      <c r="AC51" s="84"/>
      <c r="AD51" s="84"/>
      <c r="AE51" s="84"/>
      <c r="AF51" s="84"/>
      <c r="AG51" s="84"/>
      <c r="AH51" s="84"/>
      <c r="AI51" s="94"/>
      <c r="AJ51" s="94"/>
      <c r="AK51" s="95"/>
      <c r="AL51" s="33"/>
      <c r="AM51" s="33"/>
      <c r="AN51" s="33"/>
      <c r="AO51" s="33"/>
      <c r="AP51" s="33"/>
      <c r="AQ51" s="33"/>
      <c r="AR51" s="33"/>
    </row>
    <row r="52" spans="1:44" s="38" customFormat="1" ht="30" customHeight="1">
      <c r="A52" s="160"/>
      <c r="B52" s="78">
        <f t="shared" si="5"/>
        <v>43</v>
      </c>
      <c r="C52" s="79"/>
      <c r="D52" s="79"/>
      <c r="E52" s="79"/>
      <c r="F52" s="80"/>
      <c r="G52" s="81"/>
      <c r="H52" s="82"/>
      <c r="I52" s="83"/>
      <c r="J52" s="83"/>
      <c r="K52" s="84"/>
      <c r="L52" s="85"/>
      <c r="M52" s="86"/>
      <c r="N52" s="87">
        <f t="shared" si="6"/>
        <v>0</v>
      </c>
      <c r="O52" s="156"/>
      <c r="P52" s="163">
        <f t="shared" si="7"/>
        <v>0</v>
      </c>
      <c r="Q52" s="164">
        <f t="shared" si="8"/>
        <v>0</v>
      </c>
      <c r="R52" s="165">
        <f t="shared" si="9"/>
        <v>0</v>
      </c>
      <c r="S52" s="88">
        <f>IF(C52="ГПХ",N52,IFERROR(N52/INDEX('Производственный календарь'!$B$5:$D$16,MATCH('Реестр получателей'!D52,'Производственный календарь'!$A$5:$A$16,0),MATCH('Реестр получателей'!E52,'Производственный календарь'!$B$4:$D$4,0))*O52,0))</f>
        <v>0</v>
      </c>
      <c r="T52" s="89">
        <f t="shared" si="10"/>
        <v>0</v>
      </c>
      <c r="U52" s="91"/>
      <c r="V52" s="90" t="str">
        <f t="shared" si="12"/>
        <v/>
      </c>
      <c r="W52" s="92"/>
      <c r="X52" s="90" t="str">
        <f t="shared" si="13"/>
        <v/>
      </c>
      <c r="Y52" s="93">
        <f t="shared" si="11"/>
        <v>0</v>
      </c>
      <c r="Z52" s="84"/>
      <c r="AA52" s="84"/>
      <c r="AB52" s="84"/>
      <c r="AC52" s="84"/>
      <c r="AD52" s="84"/>
      <c r="AE52" s="84"/>
      <c r="AF52" s="84"/>
      <c r="AG52" s="84"/>
      <c r="AH52" s="84"/>
      <c r="AI52" s="94"/>
      <c r="AJ52" s="94"/>
      <c r="AK52" s="95"/>
      <c r="AL52" s="33"/>
      <c r="AM52" s="33"/>
      <c r="AN52" s="33"/>
      <c r="AO52" s="33"/>
      <c r="AP52" s="33"/>
      <c r="AQ52" s="33"/>
      <c r="AR52" s="33"/>
    </row>
    <row r="53" spans="1:44" s="38" customFormat="1" ht="30" customHeight="1">
      <c r="A53" s="160"/>
      <c r="B53" s="78">
        <f t="shared" si="5"/>
        <v>44</v>
      </c>
      <c r="C53" s="79"/>
      <c r="D53" s="79"/>
      <c r="E53" s="79"/>
      <c r="F53" s="80"/>
      <c r="G53" s="81"/>
      <c r="H53" s="82"/>
      <c r="I53" s="83"/>
      <c r="J53" s="83"/>
      <c r="K53" s="84"/>
      <c r="L53" s="85"/>
      <c r="M53" s="86"/>
      <c r="N53" s="87">
        <f t="shared" si="6"/>
        <v>0</v>
      </c>
      <c r="O53" s="156"/>
      <c r="P53" s="163">
        <f t="shared" si="7"/>
        <v>0</v>
      </c>
      <c r="Q53" s="164">
        <f t="shared" si="8"/>
        <v>0</v>
      </c>
      <c r="R53" s="165">
        <f t="shared" si="9"/>
        <v>0</v>
      </c>
      <c r="S53" s="88">
        <f>IF(C53="ГПХ",N53,IFERROR(N53/INDEX('Производственный календарь'!$B$5:$D$16,MATCH('Реестр получателей'!D53,'Производственный календарь'!$A$5:$A$16,0),MATCH('Реестр получателей'!E53,'Производственный календарь'!$B$4:$D$4,0))*O53,0))</f>
        <v>0</v>
      </c>
      <c r="T53" s="89">
        <f t="shared" si="10"/>
        <v>0</v>
      </c>
      <c r="U53" s="91"/>
      <c r="V53" s="90" t="str">
        <f t="shared" si="12"/>
        <v/>
      </c>
      <c r="W53" s="92"/>
      <c r="X53" s="90" t="str">
        <f t="shared" si="13"/>
        <v/>
      </c>
      <c r="Y53" s="93">
        <f t="shared" si="11"/>
        <v>0</v>
      </c>
      <c r="Z53" s="84"/>
      <c r="AA53" s="84"/>
      <c r="AB53" s="84"/>
      <c r="AC53" s="84"/>
      <c r="AD53" s="84"/>
      <c r="AE53" s="84"/>
      <c r="AF53" s="84"/>
      <c r="AG53" s="84"/>
      <c r="AH53" s="84"/>
      <c r="AI53" s="94"/>
      <c r="AJ53" s="94"/>
      <c r="AK53" s="95"/>
      <c r="AL53" s="33"/>
      <c r="AM53" s="33"/>
      <c r="AN53" s="33"/>
      <c r="AO53" s="33"/>
      <c r="AP53" s="33"/>
      <c r="AQ53" s="33"/>
      <c r="AR53" s="33"/>
    </row>
    <row r="54" spans="1:44" s="38" customFormat="1" ht="30" customHeight="1">
      <c r="A54" s="160"/>
      <c r="B54" s="78">
        <f t="shared" si="5"/>
        <v>45</v>
      </c>
      <c r="C54" s="79"/>
      <c r="D54" s="79"/>
      <c r="E54" s="79"/>
      <c r="F54" s="80"/>
      <c r="G54" s="81"/>
      <c r="H54" s="82"/>
      <c r="I54" s="83"/>
      <c r="J54" s="83"/>
      <c r="K54" s="84"/>
      <c r="L54" s="85"/>
      <c r="M54" s="86"/>
      <c r="N54" s="87">
        <f t="shared" si="6"/>
        <v>0</v>
      </c>
      <c r="O54" s="156"/>
      <c r="P54" s="163">
        <f t="shared" si="7"/>
        <v>0</v>
      </c>
      <c r="Q54" s="164">
        <f t="shared" si="8"/>
        <v>0</v>
      </c>
      <c r="R54" s="165">
        <f t="shared" si="9"/>
        <v>0</v>
      </c>
      <c r="S54" s="88">
        <f>IF(C54="ГПХ",N54,IFERROR(N54/INDEX('Производственный календарь'!$B$5:$D$16,MATCH('Реестр получателей'!D54,'Производственный календарь'!$A$5:$A$16,0),MATCH('Реестр получателей'!E54,'Производственный календарь'!$B$4:$D$4,0))*O54,0))</f>
        <v>0</v>
      </c>
      <c r="T54" s="89">
        <f t="shared" si="10"/>
        <v>0</v>
      </c>
      <c r="U54" s="91"/>
      <c r="V54" s="90" t="str">
        <f t="shared" si="12"/>
        <v/>
      </c>
      <c r="W54" s="92"/>
      <c r="X54" s="90" t="str">
        <f t="shared" si="13"/>
        <v/>
      </c>
      <c r="Y54" s="93">
        <f t="shared" si="11"/>
        <v>0</v>
      </c>
      <c r="Z54" s="84"/>
      <c r="AA54" s="84"/>
      <c r="AB54" s="84"/>
      <c r="AC54" s="84"/>
      <c r="AD54" s="84"/>
      <c r="AE54" s="84"/>
      <c r="AF54" s="84"/>
      <c r="AG54" s="84"/>
      <c r="AH54" s="84"/>
      <c r="AI54" s="94"/>
      <c r="AJ54" s="94"/>
      <c r="AK54" s="95"/>
      <c r="AL54" s="33"/>
      <c r="AM54" s="33"/>
      <c r="AN54" s="33"/>
      <c r="AO54" s="33"/>
      <c r="AP54" s="33"/>
      <c r="AQ54" s="33"/>
      <c r="AR54" s="33"/>
    </row>
    <row r="55" spans="1:44" s="38" customFormat="1" ht="30" customHeight="1">
      <c r="A55" s="160"/>
      <c r="B55" s="78">
        <f t="shared" si="5"/>
        <v>46</v>
      </c>
      <c r="C55" s="79"/>
      <c r="D55" s="79"/>
      <c r="E55" s="79"/>
      <c r="F55" s="80"/>
      <c r="G55" s="81"/>
      <c r="H55" s="82"/>
      <c r="I55" s="83"/>
      <c r="J55" s="83"/>
      <c r="K55" s="84"/>
      <c r="L55" s="85"/>
      <c r="M55" s="86"/>
      <c r="N55" s="87">
        <f t="shared" si="6"/>
        <v>0</v>
      </c>
      <c r="O55" s="156"/>
      <c r="P55" s="163">
        <f t="shared" si="7"/>
        <v>0</v>
      </c>
      <c r="Q55" s="164">
        <f t="shared" si="8"/>
        <v>0</v>
      </c>
      <c r="R55" s="165">
        <f t="shared" si="9"/>
        <v>0</v>
      </c>
      <c r="S55" s="88">
        <f>IF(C55="ГПХ",N55,IFERROR(N55/INDEX('Производственный календарь'!$B$5:$D$16,MATCH('Реестр получателей'!D55,'Производственный календарь'!$A$5:$A$16,0),MATCH('Реестр получателей'!E55,'Производственный календарь'!$B$4:$D$4,0))*O55,0))</f>
        <v>0</v>
      </c>
      <c r="T55" s="89">
        <f t="shared" si="10"/>
        <v>0</v>
      </c>
      <c r="U55" s="91"/>
      <c r="V55" s="90" t="str">
        <f t="shared" si="12"/>
        <v/>
      </c>
      <c r="W55" s="92"/>
      <c r="X55" s="90" t="str">
        <f t="shared" si="13"/>
        <v/>
      </c>
      <c r="Y55" s="93">
        <f t="shared" si="11"/>
        <v>0</v>
      </c>
      <c r="Z55" s="84"/>
      <c r="AA55" s="84"/>
      <c r="AB55" s="84"/>
      <c r="AC55" s="84"/>
      <c r="AD55" s="84"/>
      <c r="AE55" s="84"/>
      <c r="AF55" s="84"/>
      <c r="AG55" s="84"/>
      <c r="AH55" s="84"/>
      <c r="AI55" s="94"/>
      <c r="AJ55" s="94"/>
      <c r="AK55" s="95"/>
      <c r="AL55" s="33"/>
      <c r="AM55" s="33"/>
      <c r="AN55" s="33"/>
      <c r="AO55" s="33"/>
      <c r="AP55" s="33"/>
      <c r="AQ55" s="33"/>
      <c r="AR55" s="33"/>
    </row>
    <row r="56" spans="1:44" s="38" customFormat="1" ht="30" customHeight="1">
      <c r="A56" s="160"/>
      <c r="B56" s="78">
        <f t="shared" si="5"/>
        <v>47</v>
      </c>
      <c r="C56" s="79"/>
      <c r="D56" s="79"/>
      <c r="E56" s="79"/>
      <c r="F56" s="80"/>
      <c r="G56" s="81"/>
      <c r="H56" s="82"/>
      <c r="I56" s="83"/>
      <c r="J56" s="83"/>
      <c r="K56" s="84"/>
      <c r="L56" s="85"/>
      <c r="M56" s="86"/>
      <c r="N56" s="87">
        <f t="shared" si="6"/>
        <v>0</v>
      </c>
      <c r="O56" s="156"/>
      <c r="P56" s="163">
        <f t="shared" si="7"/>
        <v>0</v>
      </c>
      <c r="Q56" s="164">
        <f t="shared" si="8"/>
        <v>0</v>
      </c>
      <c r="R56" s="165">
        <f t="shared" si="9"/>
        <v>0</v>
      </c>
      <c r="S56" s="88">
        <f>IF(C56="ГПХ",N56,IFERROR(N56/INDEX('Производственный календарь'!$B$5:$D$16,MATCH('Реестр получателей'!D56,'Производственный календарь'!$A$5:$A$16,0),MATCH('Реестр получателей'!E56,'Производственный календарь'!$B$4:$D$4,0))*O56,0))</f>
        <v>0</v>
      </c>
      <c r="T56" s="89">
        <f t="shared" si="10"/>
        <v>0</v>
      </c>
      <c r="U56" s="91"/>
      <c r="V56" s="90" t="str">
        <f t="shared" si="12"/>
        <v/>
      </c>
      <c r="W56" s="92"/>
      <c r="X56" s="90" t="str">
        <f t="shared" si="13"/>
        <v/>
      </c>
      <c r="Y56" s="93">
        <f t="shared" si="11"/>
        <v>0</v>
      </c>
      <c r="Z56" s="84"/>
      <c r="AA56" s="84"/>
      <c r="AB56" s="84"/>
      <c r="AC56" s="84"/>
      <c r="AD56" s="84"/>
      <c r="AE56" s="84"/>
      <c r="AF56" s="84"/>
      <c r="AG56" s="84"/>
      <c r="AH56" s="84"/>
      <c r="AI56" s="94"/>
      <c r="AJ56" s="94"/>
      <c r="AK56" s="95"/>
      <c r="AL56" s="33"/>
      <c r="AM56" s="33"/>
      <c r="AN56" s="33"/>
      <c r="AO56" s="33"/>
      <c r="AP56" s="33"/>
      <c r="AQ56" s="33"/>
      <c r="AR56" s="33"/>
    </row>
    <row r="57" spans="1:44" s="38" customFormat="1" ht="30" customHeight="1">
      <c r="A57" s="160"/>
      <c r="B57" s="78">
        <f t="shared" si="5"/>
        <v>48</v>
      </c>
      <c r="C57" s="79"/>
      <c r="D57" s="79"/>
      <c r="E57" s="79"/>
      <c r="F57" s="80"/>
      <c r="G57" s="81"/>
      <c r="H57" s="82"/>
      <c r="I57" s="83"/>
      <c r="J57" s="83"/>
      <c r="K57" s="84"/>
      <c r="L57" s="85"/>
      <c r="M57" s="86"/>
      <c r="N57" s="87">
        <f t="shared" si="6"/>
        <v>0</v>
      </c>
      <c r="O57" s="156"/>
      <c r="P57" s="163">
        <f t="shared" si="7"/>
        <v>0</v>
      </c>
      <c r="Q57" s="164">
        <f t="shared" si="8"/>
        <v>0</v>
      </c>
      <c r="R57" s="165">
        <f t="shared" si="9"/>
        <v>0</v>
      </c>
      <c r="S57" s="88">
        <f>IF(C57="ГПХ",N57,IFERROR(N57/INDEX('Производственный календарь'!$B$5:$D$16,MATCH('Реестр получателей'!D57,'Производственный календарь'!$A$5:$A$16,0),MATCH('Реестр получателей'!E57,'Производственный календарь'!$B$4:$D$4,0))*O57,0))</f>
        <v>0</v>
      </c>
      <c r="T57" s="89">
        <f t="shared" si="10"/>
        <v>0</v>
      </c>
      <c r="U57" s="91"/>
      <c r="V57" s="90" t="str">
        <f t="shared" si="12"/>
        <v/>
      </c>
      <c r="W57" s="92"/>
      <c r="X57" s="90" t="str">
        <f t="shared" si="13"/>
        <v/>
      </c>
      <c r="Y57" s="93">
        <f t="shared" si="11"/>
        <v>0</v>
      </c>
      <c r="Z57" s="84"/>
      <c r="AA57" s="84"/>
      <c r="AB57" s="84"/>
      <c r="AC57" s="84"/>
      <c r="AD57" s="84"/>
      <c r="AE57" s="84"/>
      <c r="AF57" s="84"/>
      <c r="AG57" s="84"/>
      <c r="AH57" s="84"/>
      <c r="AI57" s="94"/>
      <c r="AJ57" s="94"/>
      <c r="AK57" s="95"/>
      <c r="AL57" s="33"/>
      <c r="AM57" s="33"/>
      <c r="AN57" s="33"/>
      <c r="AO57" s="33"/>
      <c r="AP57" s="33"/>
      <c r="AQ57" s="33"/>
      <c r="AR57" s="33"/>
    </row>
    <row r="58" spans="1:44" s="38" customFormat="1" ht="30" customHeight="1">
      <c r="A58" s="160"/>
      <c r="B58" s="78">
        <f t="shared" si="5"/>
        <v>49</v>
      </c>
      <c r="C58" s="79"/>
      <c r="D58" s="79"/>
      <c r="E58" s="79"/>
      <c r="F58" s="80"/>
      <c r="G58" s="81"/>
      <c r="H58" s="82"/>
      <c r="I58" s="83"/>
      <c r="J58" s="83"/>
      <c r="K58" s="84"/>
      <c r="L58" s="85"/>
      <c r="M58" s="86"/>
      <c r="N58" s="87">
        <f t="shared" si="6"/>
        <v>0</v>
      </c>
      <c r="O58" s="156"/>
      <c r="P58" s="163">
        <f t="shared" si="7"/>
        <v>0</v>
      </c>
      <c r="Q58" s="164">
        <f t="shared" si="8"/>
        <v>0</v>
      </c>
      <c r="R58" s="165">
        <f t="shared" si="9"/>
        <v>0</v>
      </c>
      <c r="S58" s="88">
        <f>IF(C58="ГПХ",N58,IFERROR(N58/INDEX('Производственный календарь'!$B$5:$D$16,MATCH('Реестр получателей'!D58,'Производственный календарь'!$A$5:$A$16,0),MATCH('Реестр получателей'!E58,'Производственный календарь'!$B$4:$D$4,0))*O58,0))</f>
        <v>0</v>
      </c>
      <c r="T58" s="89">
        <f t="shared" si="10"/>
        <v>0</v>
      </c>
      <c r="U58" s="91"/>
      <c r="V58" s="90" t="str">
        <f t="shared" si="12"/>
        <v/>
      </c>
      <c r="W58" s="92"/>
      <c r="X58" s="90" t="str">
        <f t="shared" si="13"/>
        <v/>
      </c>
      <c r="Y58" s="93">
        <f t="shared" si="11"/>
        <v>0</v>
      </c>
      <c r="Z58" s="84"/>
      <c r="AA58" s="84"/>
      <c r="AB58" s="84"/>
      <c r="AC58" s="84"/>
      <c r="AD58" s="84"/>
      <c r="AE58" s="84"/>
      <c r="AF58" s="84"/>
      <c r="AG58" s="84"/>
      <c r="AH58" s="84"/>
      <c r="AI58" s="94"/>
      <c r="AJ58" s="94"/>
      <c r="AK58" s="95"/>
      <c r="AL58" s="33"/>
      <c r="AM58" s="33"/>
      <c r="AN58" s="33"/>
      <c r="AO58" s="33"/>
      <c r="AP58" s="33"/>
      <c r="AQ58" s="33"/>
      <c r="AR58" s="33"/>
    </row>
    <row r="59" spans="1:44" s="38" customFormat="1" ht="30" customHeight="1">
      <c r="A59" s="160"/>
      <c r="B59" s="78">
        <f t="shared" si="5"/>
        <v>50</v>
      </c>
      <c r="C59" s="79"/>
      <c r="D59" s="79"/>
      <c r="E59" s="79"/>
      <c r="F59" s="80"/>
      <c r="G59" s="81"/>
      <c r="H59" s="82"/>
      <c r="I59" s="83"/>
      <c r="J59" s="83"/>
      <c r="K59" s="84"/>
      <c r="L59" s="85"/>
      <c r="M59" s="86"/>
      <c r="N59" s="87">
        <f t="shared" si="6"/>
        <v>0</v>
      </c>
      <c r="O59" s="156"/>
      <c r="P59" s="163">
        <f t="shared" si="7"/>
        <v>0</v>
      </c>
      <c r="Q59" s="164">
        <f t="shared" si="8"/>
        <v>0</v>
      </c>
      <c r="R59" s="165">
        <f t="shared" si="9"/>
        <v>0</v>
      </c>
      <c r="S59" s="88">
        <f>IF(C59="ГПХ",N59,IFERROR(N59/INDEX('Производственный календарь'!$B$5:$D$16,MATCH('Реестр получателей'!D59,'Производственный календарь'!$A$5:$A$16,0),MATCH('Реестр получателей'!E59,'Производственный календарь'!$B$4:$D$4,0))*O59,0))</f>
        <v>0</v>
      </c>
      <c r="T59" s="89">
        <f t="shared" si="10"/>
        <v>0</v>
      </c>
      <c r="U59" s="91"/>
      <c r="V59" s="90" t="str">
        <f t="shared" si="12"/>
        <v/>
      </c>
      <c r="W59" s="92"/>
      <c r="X59" s="90" t="str">
        <f t="shared" si="13"/>
        <v/>
      </c>
      <c r="Y59" s="93">
        <f t="shared" si="11"/>
        <v>0</v>
      </c>
      <c r="Z59" s="84"/>
      <c r="AA59" s="84"/>
      <c r="AB59" s="84"/>
      <c r="AC59" s="84"/>
      <c r="AD59" s="84"/>
      <c r="AE59" s="84"/>
      <c r="AF59" s="84"/>
      <c r="AG59" s="84"/>
      <c r="AH59" s="84"/>
      <c r="AI59" s="94"/>
      <c r="AJ59" s="94"/>
      <c r="AK59" s="95"/>
      <c r="AL59" s="33"/>
      <c r="AM59" s="33"/>
      <c r="AN59" s="33"/>
      <c r="AO59" s="33"/>
      <c r="AP59" s="33"/>
      <c r="AQ59" s="33"/>
      <c r="AR59" s="33"/>
    </row>
    <row r="60" spans="1:44" s="38" customFormat="1" ht="30" customHeight="1">
      <c r="A60" s="160"/>
      <c r="B60" s="78">
        <f t="shared" si="5"/>
        <v>51</v>
      </c>
      <c r="C60" s="79"/>
      <c r="D60" s="79"/>
      <c r="E60" s="79"/>
      <c r="F60" s="80"/>
      <c r="G60" s="81"/>
      <c r="H60" s="82"/>
      <c r="I60" s="83"/>
      <c r="J60" s="83"/>
      <c r="K60" s="84"/>
      <c r="L60" s="85"/>
      <c r="M60" s="86"/>
      <c r="N60" s="87">
        <f t="shared" si="6"/>
        <v>0</v>
      </c>
      <c r="O60" s="156"/>
      <c r="P60" s="163">
        <f t="shared" si="7"/>
        <v>0</v>
      </c>
      <c r="Q60" s="164">
        <f t="shared" si="8"/>
        <v>0</v>
      </c>
      <c r="R60" s="165">
        <f t="shared" si="9"/>
        <v>0</v>
      </c>
      <c r="S60" s="88">
        <f>IF(C60="ГПХ",N60,IFERROR(N60/INDEX('Производственный календарь'!$B$5:$D$16,MATCH('Реестр получателей'!D60,'Производственный календарь'!$A$5:$A$16,0),MATCH('Реестр получателей'!E60,'Производственный календарь'!$B$4:$D$4,0))*O60,0))</f>
        <v>0</v>
      </c>
      <c r="T60" s="89">
        <f t="shared" si="10"/>
        <v>0</v>
      </c>
      <c r="U60" s="91"/>
      <c r="V60" s="90" t="str">
        <f t="shared" si="12"/>
        <v/>
      </c>
      <c r="W60" s="92"/>
      <c r="X60" s="90" t="str">
        <f t="shared" si="13"/>
        <v/>
      </c>
      <c r="Y60" s="93">
        <f t="shared" si="11"/>
        <v>0</v>
      </c>
      <c r="Z60" s="84"/>
      <c r="AA60" s="84"/>
      <c r="AB60" s="84"/>
      <c r="AC60" s="84"/>
      <c r="AD60" s="84"/>
      <c r="AE60" s="84"/>
      <c r="AF60" s="84"/>
      <c r="AG60" s="84"/>
      <c r="AH60" s="84"/>
      <c r="AI60" s="94"/>
      <c r="AJ60" s="94"/>
      <c r="AK60" s="95"/>
      <c r="AL60" s="33"/>
      <c r="AM60" s="33"/>
      <c r="AN60" s="33"/>
      <c r="AO60" s="33"/>
      <c r="AP60" s="33"/>
      <c r="AQ60" s="33"/>
      <c r="AR60" s="33"/>
    </row>
    <row r="61" spans="1:44" s="38" customFormat="1" ht="30" customHeight="1">
      <c r="A61" s="160"/>
      <c r="B61" s="78">
        <f t="shared" si="5"/>
        <v>52</v>
      </c>
      <c r="C61" s="79"/>
      <c r="D61" s="79"/>
      <c r="E61" s="79"/>
      <c r="F61" s="80"/>
      <c r="G61" s="81"/>
      <c r="H61" s="82"/>
      <c r="I61" s="83"/>
      <c r="J61" s="83"/>
      <c r="K61" s="84"/>
      <c r="L61" s="85"/>
      <c r="M61" s="86"/>
      <c r="N61" s="87">
        <f t="shared" si="6"/>
        <v>0</v>
      </c>
      <c r="O61" s="156"/>
      <c r="P61" s="163">
        <f t="shared" si="7"/>
        <v>0</v>
      </c>
      <c r="Q61" s="164">
        <f t="shared" si="8"/>
        <v>0</v>
      </c>
      <c r="R61" s="165">
        <f t="shared" si="9"/>
        <v>0</v>
      </c>
      <c r="S61" s="88">
        <f>IF(C61="ГПХ",N61,IFERROR(N61/INDEX('Производственный календарь'!$B$5:$D$16,MATCH('Реестр получателей'!D61,'Производственный календарь'!$A$5:$A$16,0),MATCH('Реестр получателей'!E61,'Производственный календарь'!$B$4:$D$4,0))*O61,0))</f>
        <v>0</v>
      </c>
      <c r="T61" s="89">
        <f t="shared" si="10"/>
        <v>0</v>
      </c>
      <c r="U61" s="91"/>
      <c r="V61" s="90" t="str">
        <f t="shared" si="12"/>
        <v/>
      </c>
      <c r="W61" s="92"/>
      <c r="X61" s="90" t="str">
        <f t="shared" si="13"/>
        <v/>
      </c>
      <c r="Y61" s="93">
        <f t="shared" si="11"/>
        <v>0</v>
      </c>
      <c r="Z61" s="84"/>
      <c r="AA61" s="84"/>
      <c r="AB61" s="84"/>
      <c r="AC61" s="84"/>
      <c r="AD61" s="84"/>
      <c r="AE61" s="84"/>
      <c r="AF61" s="84"/>
      <c r="AG61" s="84"/>
      <c r="AH61" s="84"/>
      <c r="AI61" s="94"/>
      <c r="AJ61" s="94"/>
      <c r="AK61" s="95"/>
      <c r="AL61" s="33"/>
      <c r="AM61" s="33"/>
      <c r="AN61" s="33"/>
      <c r="AO61" s="33"/>
      <c r="AP61" s="33"/>
      <c r="AQ61" s="33"/>
      <c r="AR61" s="33"/>
    </row>
    <row r="62" spans="1:44" s="38" customFormat="1" ht="30" customHeight="1">
      <c r="A62" s="160"/>
      <c r="B62" s="78">
        <f t="shared" si="5"/>
        <v>53</v>
      </c>
      <c r="C62" s="79"/>
      <c r="D62" s="79"/>
      <c r="E62" s="79"/>
      <c r="F62" s="80"/>
      <c r="G62" s="81"/>
      <c r="H62" s="82"/>
      <c r="I62" s="83"/>
      <c r="J62" s="83"/>
      <c r="K62" s="84"/>
      <c r="L62" s="85"/>
      <c r="M62" s="86"/>
      <c r="N62" s="87">
        <f t="shared" si="6"/>
        <v>0</v>
      </c>
      <c r="O62" s="156"/>
      <c r="P62" s="163">
        <f t="shared" si="7"/>
        <v>0</v>
      </c>
      <c r="Q62" s="164">
        <f t="shared" si="8"/>
        <v>0</v>
      </c>
      <c r="R62" s="165">
        <f t="shared" si="9"/>
        <v>0</v>
      </c>
      <c r="S62" s="88">
        <f>IF(C62="ГПХ",N62,IFERROR(N62/INDEX('Производственный календарь'!$B$5:$D$16,MATCH('Реестр получателей'!D62,'Производственный календарь'!$A$5:$A$16,0),MATCH('Реестр получателей'!E62,'Производственный календарь'!$B$4:$D$4,0))*O62,0))</f>
        <v>0</v>
      </c>
      <c r="T62" s="89">
        <f t="shared" si="10"/>
        <v>0</v>
      </c>
      <c r="U62" s="91"/>
      <c r="V62" s="90" t="str">
        <f t="shared" si="12"/>
        <v/>
      </c>
      <c r="W62" s="92"/>
      <c r="X62" s="90" t="str">
        <f t="shared" si="13"/>
        <v/>
      </c>
      <c r="Y62" s="93">
        <f t="shared" si="11"/>
        <v>0</v>
      </c>
      <c r="Z62" s="84"/>
      <c r="AA62" s="84"/>
      <c r="AB62" s="84"/>
      <c r="AC62" s="84"/>
      <c r="AD62" s="84"/>
      <c r="AE62" s="84"/>
      <c r="AF62" s="84"/>
      <c r="AG62" s="84"/>
      <c r="AH62" s="84"/>
      <c r="AI62" s="94"/>
      <c r="AJ62" s="94"/>
      <c r="AK62" s="95"/>
      <c r="AL62" s="33"/>
      <c r="AM62" s="33"/>
      <c r="AN62" s="33"/>
      <c r="AO62" s="33"/>
      <c r="AP62" s="33"/>
      <c r="AQ62" s="33"/>
      <c r="AR62" s="33"/>
    </row>
    <row r="63" spans="1:44" s="38" customFormat="1" ht="30" customHeight="1">
      <c r="A63" s="160"/>
      <c r="B63" s="78">
        <f t="shared" si="5"/>
        <v>54</v>
      </c>
      <c r="C63" s="79"/>
      <c r="D63" s="79"/>
      <c r="E63" s="79"/>
      <c r="F63" s="80"/>
      <c r="G63" s="81"/>
      <c r="H63" s="82"/>
      <c r="I63" s="83"/>
      <c r="J63" s="83"/>
      <c r="K63" s="84"/>
      <c r="L63" s="85"/>
      <c r="M63" s="86"/>
      <c r="N63" s="87">
        <f t="shared" si="6"/>
        <v>0</v>
      </c>
      <c r="O63" s="156"/>
      <c r="P63" s="163">
        <f t="shared" si="7"/>
        <v>0</v>
      </c>
      <c r="Q63" s="164">
        <f t="shared" si="8"/>
        <v>0</v>
      </c>
      <c r="R63" s="165">
        <f t="shared" si="9"/>
        <v>0</v>
      </c>
      <c r="S63" s="88">
        <f>IF(C63="ГПХ",N63,IFERROR(N63/INDEX('Производственный календарь'!$B$5:$D$16,MATCH('Реестр получателей'!D63,'Производственный календарь'!$A$5:$A$16,0),MATCH('Реестр получателей'!E63,'Производственный календарь'!$B$4:$D$4,0))*O63,0))</f>
        <v>0</v>
      </c>
      <c r="T63" s="89">
        <f t="shared" si="10"/>
        <v>0</v>
      </c>
      <c r="U63" s="91"/>
      <c r="V63" s="90" t="str">
        <f t="shared" si="12"/>
        <v/>
      </c>
      <c r="W63" s="92"/>
      <c r="X63" s="90" t="str">
        <f t="shared" si="13"/>
        <v/>
      </c>
      <c r="Y63" s="93">
        <f t="shared" si="11"/>
        <v>0</v>
      </c>
      <c r="Z63" s="84"/>
      <c r="AA63" s="84"/>
      <c r="AB63" s="84"/>
      <c r="AC63" s="84"/>
      <c r="AD63" s="84"/>
      <c r="AE63" s="84"/>
      <c r="AF63" s="84"/>
      <c r="AG63" s="84"/>
      <c r="AH63" s="84"/>
      <c r="AI63" s="94"/>
      <c r="AJ63" s="94"/>
      <c r="AK63" s="95"/>
      <c r="AL63" s="33"/>
      <c r="AM63" s="33"/>
      <c r="AN63" s="33"/>
      <c r="AO63" s="33"/>
      <c r="AP63" s="33"/>
      <c r="AQ63" s="33"/>
      <c r="AR63" s="33"/>
    </row>
    <row r="64" spans="1:44" s="38" customFormat="1" ht="30" customHeight="1">
      <c r="A64" s="160"/>
      <c r="B64" s="78">
        <f t="shared" si="5"/>
        <v>55</v>
      </c>
      <c r="C64" s="79"/>
      <c r="D64" s="79"/>
      <c r="E64" s="79"/>
      <c r="F64" s="80"/>
      <c r="G64" s="81"/>
      <c r="H64" s="82"/>
      <c r="I64" s="83"/>
      <c r="J64" s="83"/>
      <c r="K64" s="84"/>
      <c r="L64" s="85"/>
      <c r="M64" s="86"/>
      <c r="N64" s="87">
        <f t="shared" si="6"/>
        <v>0</v>
      </c>
      <c r="O64" s="156"/>
      <c r="P64" s="163">
        <f t="shared" si="7"/>
        <v>0</v>
      </c>
      <c r="Q64" s="164">
        <f t="shared" si="8"/>
        <v>0</v>
      </c>
      <c r="R64" s="165">
        <f t="shared" si="9"/>
        <v>0</v>
      </c>
      <c r="S64" s="88">
        <f>IF(C64="ГПХ",N64,IFERROR(N64/INDEX('Производственный календарь'!$B$5:$D$16,MATCH('Реестр получателей'!D64,'Производственный календарь'!$A$5:$A$16,0),MATCH('Реестр получателей'!E64,'Производственный календарь'!$B$4:$D$4,0))*O64,0))</f>
        <v>0</v>
      </c>
      <c r="T64" s="89">
        <f t="shared" si="10"/>
        <v>0</v>
      </c>
      <c r="U64" s="91"/>
      <c r="V64" s="90" t="str">
        <f t="shared" si="12"/>
        <v/>
      </c>
      <c r="W64" s="92"/>
      <c r="X64" s="90" t="str">
        <f t="shared" si="13"/>
        <v/>
      </c>
      <c r="Y64" s="93">
        <f t="shared" si="11"/>
        <v>0</v>
      </c>
      <c r="Z64" s="84"/>
      <c r="AA64" s="84"/>
      <c r="AB64" s="84"/>
      <c r="AC64" s="84"/>
      <c r="AD64" s="84"/>
      <c r="AE64" s="84"/>
      <c r="AF64" s="84"/>
      <c r="AG64" s="84"/>
      <c r="AH64" s="84"/>
      <c r="AI64" s="94"/>
      <c r="AJ64" s="94"/>
      <c r="AK64" s="95"/>
      <c r="AL64" s="33"/>
      <c r="AM64" s="33"/>
      <c r="AN64" s="33"/>
      <c r="AO64" s="33"/>
      <c r="AP64" s="33"/>
      <c r="AQ64" s="33"/>
      <c r="AR64" s="33"/>
    </row>
    <row r="65" spans="1:44" s="38" customFormat="1" ht="30" customHeight="1">
      <c r="A65" s="160"/>
      <c r="B65" s="78">
        <f t="shared" si="5"/>
        <v>56</v>
      </c>
      <c r="C65" s="79"/>
      <c r="D65" s="79"/>
      <c r="E65" s="79"/>
      <c r="F65" s="80"/>
      <c r="G65" s="81"/>
      <c r="H65" s="82"/>
      <c r="I65" s="83"/>
      <c r="J65" s="83"/>
      <c r="K65" s="84"/>
      <c r="L65" s="85"/>
      <c r="M65" s="86"/>
      <c r="N65" s="87">
        <f t="shared" si="6"/>
        <v>0</v>
      </c>
      <c r="O65" s="156"/>
      <c r="P65" s="163">
        <f t="shared" si="7"/>
        <v>0</v>
      </c>
      <c r="Q65" s="164">
        <f t="shared" si="8"/>
        <v>0</v>
      </c>
      <c r="R65" s="165">
        <f t="shared" si="9"/>
        <v>0</v>
      </c>
      <c r="S65" s="88">
        <f>IF(C65="ГПХ",N65,IFERROR(N65/INDEX('Производственный календарь'!$B$5:$D$16,MATCH('Реестр получателей'!D65,'Производственный календарь'!$A$5:$A$16,0),MATCH('Реестр получателей'!E65,'Производственный календарь'!$B$4:$D$4,0))*O65,0))</f>
        <v>0</v>
      </c>
      <c r="T65" s="89">
        <f t="shared" si="10"/>
        <v>0</v>
      </c>
      <c r="U65" s="91"/>
      <c r="V65" s="90" t="str">
        <f t="shared" si="12"/>
        <v/>
      </c>
      <c r="W65" s="92"/>
      <c r="X65" s="90" t="str">
        <f t="shared" si="13"/>
        <v/>
      </c>
      <c r="Y65" s="93">
        <f t="shared" si="11"/>
        <v>0</v>
      </c>
      <c r="Z65" s="84"/>
      <c r="AA65" s="84"/>
      <c r="AB65" s="84"/>
      <c r="AC65" s="84"/>
      <c r="AD65" s="84"/>
      <c r="AE65" s="84"/>
      <c r="AF65" s="84"/>
      <c r="AG65" s="84"/>
      <c r="AH65" s="84"/>
      <c r="AI65" s="94"/>
      <c r="AJ65" s="94"/>
      <c r="AK65" s="95"/>
      <c r="AL65" s="33"/>
      <c r="AM65" s="33"/>
      <c r="AN65" s="33"/>
      <c r="AO65" s="33"/>
      <c r="AP65" s="33"/>
      <c r="AQ65" s="33"/>
      <c r="AR65" s="33"/>
    </row>
    <row r="66" spans="1:44" s="38" customFormat="1" ht="30" customHeight="1">
      <c r="A66" s="160"/>
      <c r="B66" s="78">
        <f t="shared" si="5"/>
        <v>57</v>
      </c>
      <c r="C66" s="79"/>
      <c r="D66" s="79"/>
      <c r="E66" s="79"/>
      <c r="F66" s="80"/>
      <c r="G66" s="81"/>
      <c r="H66" s="82"/>
      <c r="I66" s="83"/>
      <c r="J66" s="83"/>
      <c r="K66" s="84"/>
      <c r="L66" s="85"/>
      <c r="M66" s="86"/>
      <c r="N66" s="87">
        <f t="shared" si="6"/>
        <v>0</v>
      </c>
      <c r="O66" s="156"/>
      <c r="P66" s="163">
        <f t="shared" si="7"/>
        <v>0</v>
      </c>
      <c r="Q66" s="164">
        <f t="shared" si="8"/>
        <v>0</v>
      </c>
      <c r="R66" s="165">
        <f t="shared" si="9"/>
        <v>0</v>
      </c>
      <c r="S66" s="88">
        <f>IF(C66="ГПХ",N66,IFERROR(N66/INDEX('Производственный календарь'!$B$5:$D$16,MATCH('Реестр получателей'!D66,'Производственный календарь'!$A$5:$A$16,0),MATCH('Реестр получателей'!E66,'Производственный календарь'!$B$4:$D$4,0))*O66,0))</f>
        <v>0</v>
      </c>
      <c r="T66" s="89">
        <f t="shared" si="10"/>
        <v>0</v>
      </c>
      <c r="U66" s="91"/>
      <c r="V66" s="90" t="str">
        <f t="shared" si="12"/>
        <v/>
      </c>
      <c r="W66" s="92"/>
      <c r="X66" s="90" t="str">
        <f t="shared" si="13"/>
        <v/>
      </c>
      <c r="Y66" s="93">
        <f t="shared" si="11"/>
        <v>0</v>
      </c>
      <c r="Z66" s="84"/>
      <c r="AA66" s="84"/>
      <c r="AB66" s="84"/>
      <c r="AC66" s="84"/>
      <c r="AD66" s="84"/>
      <c r="AE66" s="84"/>
      <c r="AF66" s="84"/>
      <c r="AG66" s="84"/>
      <c r="AH66" s="84"/>
      <c r="AI66" s="94"/>
      <c r="AJ66" s="94"/>
      <c r="AK66" s="95"/>
      <c r="AL66" s="33"/>
      <c r="AM66" s="33"/>
      <c r="AN66" s="33"/>
      <c r="AO66" s="33"/>
      <c r="AP66" s="33"/>
      <c r="AQ66" s="33"/>
      <c r="AR66" s="33"/>
    </row>
    <row r="67" spans="1:44" s="38" customFormat="1" ht="30" customHeight="1">
      <c r="A67" s="160"/>
      <c r="B67" s="78">
        <f t="shared" si="5"/>
        <v>58</v>
      </c>
      <c r="C67" s="79"/>
      <c r="D67" s="79"/>
      <c r="E67" s="79"/>
      <c r="F67" s="80"/>
      <c r="G67" s="81"/>
      <c r="H67" s="82"/>
      <c r="I67" s="83"/>
      <c r="J67" s="83"/>
      <c r="K67" s="84"/>
      <c r="L67" s="85"/>
      <c r="M67" s="86"/>
      <c r="N67" s="87">
        <f t="shared" si="6"/>
        <v>0</v>
      </c>
      <c r="O67" s="156"/>
      <c r="P67" s="163">
        <f t="shared" si="7"/>
        <v>0</v>
      </c>
      <c r="Q67" s="164">
        <f t="shared" si="8"/>
        <v>0</v>
      </c>
      <c r="R67" s="165">
        <f t="shared" si="9"/>
        <v>0</v>
      </c>
      <c r="S67" s="88">
        <f>IF(C67="ГПХ",N67,IFERROR(N67/INDEX('Производственный календарь'!$B$5:$D$16,MATCH('Реестр получателей'!D67,'Производственный календарь'!$A$5:$A$16,0),MATCH('Реестр получателей'!E67,'Производственный календарь'!$B$4:$D$4,0))*O67,0))</f>
        <v>0</v>
      </c>
      <c r="T67" s="89">
        <f t="shared" si="10"/>
        <v>0</v>
      </c>
      <c r="U67" s="91"/>
      <c r="V67" s="90" t="str">
        <f t="shared" si="12"/>
        <v/>
      </c>
      <c r="W67" s="92"/>
      <c r="X67" s="90" t="str">
        <f t="shared" si="13"/>
        <v/>
      </c>
      <c r="Y67" s="93">
        <f t="shared" si="11"/>
        <v>0</v>
      </c>
      <c r="Z67" s="84"/>
      <c r="AA67" s="84"/>
      <c r="AB67" s="84"/>
      <c r="AC67" s="84"/>
      <c r="AD67" s="84"/>
      <c r="AE67" s="84"/>
      <c r="AF67" s="84"/>
      <c r="AG67" s="84"/>
      <c r="AH67" s="84"/>
      <c r="AI67" s="94"/>
      <c r="AJ67" s="94"/>
      <c r="AK67" s="95"/>
      <c r="AL67" s="33"/>
      <c r="AM67" s="33"/>
      <c r="AN67" s="33"/>
      <c r="AO67" s="33"/>
      <c r="AP67" s="33"/>
      <c r="AQ67" s="33"/>
      <c r="AR67" s="33"/>
    </row>
    <row r="68" spans="1:44" s="38" customFormat="1" ht="30" customHeight="1">
      <c r="A68" s="160"/>
      <c r="B68" s="78">
        <f t="shared" si="5"/>
        <v>59</v>
      </c>
      <c r="C68" s="79"/>
      <c r="D68" s="79"/>
      <c r="E68" s="79"/>
      <c r="F68" s="80"/>
      <c r="G68" s="81"/>
      <c r="H68" s="82"/>
      <c r="I68" s="83"/>
      <c r="J68" s="83"/>
      <c r="K68" s="84"/>
      <c r="L68" s="85"/>
      <c r="M68" s="86"/>
      <c r="N68" s="87">
        <f t="shared" si="6"/>
        <v>0</v>
      </c>
      <c r="O68" s="156"/>
      <c r="P68" s="163">
        <f t="shared" si="7"/>
        <v>0</v>
      </c>
      <c r="Q68" s="164">
        <f t="shared" si="8"/>
        <v>0</v>
      </c>
      <c r="R68" s="165">
        <f t="shared" si="9"/>
        <v>0</v>
      </c>
      <c r="S68" s="88">
        <f>IF(C68="ГПХ",N68,IFERROR(N68/INDEX('Производственный календарь'!$B$5:$D$16,MATCH('Реестр получателей'!D68,'Производственный календарь'!$A$5:$A$16,0),MATCH('Реестр получателей'!E68,'Производственный календарь'!$B$4:$D$4,0))*O68,0))</f>
        <v>0</v>
      </c>
      <c r="T68" s="89">
        <f t="shared" si="10"/>
        <v>0</v>
      </c>
      <c r="U68" s="91"/>
      <c r="V68" s="90" t="str">
        <f t="shared" si="12"/>
        <v/>
      </c>
      <c r="W68" s="92"/>
      <c r="X68" s="90" t="str">
        <f t="shared" si="13"/>
        <v/>
      </c>
      <c r="Y68" s="93">
        <f t="shared" si="11"/>
        <v>0</v>
      </c>
      <c r="Z68" s="84"/>
      <c r="AA68" s="84"/>
      <c r="AB68" s="84"/>
      <c r="AC68" s="84"/>
      <c r="AD68" s="84"/>
      <c r="AE68" s="84"/>
      <c r="AF68" s="84"/>
      <c r="AG68" s="84"/>
      <c r="AH68" s="84"/>
      <c r="AI68" s="94"/>
      <c r="AJ68" s="94"/>
      <c r="AK68" s="95"/>
      <c r="AL68" s="33"/>
      <c r="AM68" s="33"/>
      <c r="AN68" s="33"/>
      <c r="AO68" s="33"/>
      <c r="AP68" s="33"/>
      <c r="AQ68" s="33"/>
      <c r="AR68" s="33"/>
    </row>
    <row r="69" spans="1:44" s="38" customFormat="1" ht="30" customHeight="1">
      <c r="A69" s="160"/>
      <c r="B69" s="78">
        <f t="shared" si="5"/>
        <v>60</v>
      </c>
      <c r="C69" s="79"/>
      <c r="D69" s="79"/>
      <c r="E69" s="79"/>
      <c r="F69" s="80"/>
      <c r="G69" s="81"/>
      <c r="H69" s="82"/>
      <c r="I69" s="83"/>
      <c r="J69" s="83"/>
      <c r="K69" s="84"/>
      <c r="L69" s="85"/>
      <c r="M69" s="86"/>
      <c r="N69" s="87">
        <f t="shared" si="6"/>
        <v>0</v>
      </c>
      <c r="O69" s="156"/>
      <c r="P69" s="163">
        <f t="shared" si="7"/>
        <v>0</v>
      </c>
      <c r="Q69" s="164">
        <f t="shared" si="8"/>
        <v>0</v>
      </c>
      <c r="R69" s="165">
        <f t="shared" si="9"/>
        <v>0</v>
      </c>
      <c r="S69" s="88">
        <f>IF(C69="ГПХ",N69,IFERROR(N69/INDEX('Производственный календарь'!$B$5:$D$16,MATCH('Реестр получателей'!D69,'Производственный календарь'!$A$5:$A$16,0),MATCH('Реестр получателей'!E69,'Производственный календарь'!$B$4:$D$4,0))*O69,0))</f>
        <v>0</v>
      </c>
      <c r="T69" s="89">
        <f t="shared" si="10"/>
        <v>0</v>
      </c>
      <c r="U69" s="91"/>
      <c r="V69" s="90" t="str">
        <f t="shared" si="12"/>
        <v/>
      </c>
      <c r="W69" s="92"/>
      <c r="X69" s="90" t="str">
        <f t="shared" si="13"/>
        <v/>
      </c>
      <c r="Y69" s="93">
        <f t="shared" si="11"/>
        <v>0</v>
      </c>
      <c r="Z69" s="84"/>
      <c r="AA69" s="84"/>
      <c r="AB69" s="84"/>
      <c r="AC69" s="84"/>
      <c r="AD69" s="84"/>
      <c r="AE69" s="84"/>
      <c r="AF69" s="84"/>
      <c r="AG69" s="84"/>
      <c r="AH69" s="84"/>
      <c r="AI69" s="94"/>
      <c r="AJ69" s="94"/>
      <c r="AK69" s="95"/>
      <c r="AL69" s="33"/>
      <c r="AM69" s="33"/>
      <c r="AN69" s="33"/>
      <c r="AO69" s="33"/>
      <c r="AP69" s="33"/>
      <c r="AQ69" s="33"/>
      <c r="AR69" s="33"/>
    </row>
    <row r="70" spans="1:44" s="38" customFormat="1" ht="30" customHeight="1">
      <c r="A70" s="160"/>
      <c r="B70" s="78">
        <f t="shared" ref="B70:B105" si="14">ROW()-9</f>
        <v>61</v>
      </c>
      <c r="C70" s="79"/>
      <c r="D70" s="79"/>
      <c r="E70" s="79"/>
      <c r="F70" s="80"/>
      <c r="G70" s="81"/>
      <c r="H70" s="82"/>
      <c r="I70" s="83"/>
      <c r="J70" s="83"/>
      <c r="K70" s="84"/>
      <c r="L70" s="85"/>
      <c r="M70" s="86"/>
      <c r="N70" s="87">
        <f t="shared" si="6"/>
        <v>0</v>
      </c>
      <c r="O70" s="156"/>
      <c r="P70" s="163">
        <f t="shared" si="7"/>
        <v>0</v>
      </c>
      <c r="Q70" s="164">
        <f t="shared" si="8"/>
        <v>0</v>
      </c>
      <c r="R70" s="165">
        <f t="shared" si="9"/>
        <v>0</v>
      </c>
      <c r="S70" s="88">
        <f>IF(C70="ГПХ",N70,IFERROR(N70/INDEX('Производственный календарь'!$B$5:$D$16,MATCH('Реестр получателей'!D70,'Производственный календарь'!$A$5:$A$16,0),MATCH('Реестр получателей'!E70,'Производственный календарь'!$B$4:$D$4,0))*O70,0))</f>
        <v>0</v>
      </c>
      <c r="T70" s="89">
        <f t="shared" si="10"/>
        <v>0</v>
      </c>
      <c r="U70" s="91"/>
      <c r="V70" s="90" t="str">
        <f t="shared" ref="V70:V101" si="15">IFERROR(U70/S70,"")</f>
        <v/>
      </c>
      <c r="W70" s="92"/>
      <c r="X70" s="90" t="str">
        <f t="shared" ref="X70:X101" si="16">IFERROR(W70/S70,"")</f>
        <v/>
      </c>
      <c r="Y70" s="93">
        <f t="shared" si="11"/>
        <v>0</v>
      </c>
      <c r="Z70" s="84"/>
      <c r="AA70" s="84"/>
      <c r="AB70" s="84"/>
      <c r="AC70" s="84"/>
      <c r="AD70" s="84"/>
      <c r="AE70" s="84"/>
      <c r="AF70" s="84"/>
      <c r="AG70" s="84"/>
      <c r="AH70" s="84"/>
      <c r="AI70" s="94"/>
      <c r="AJ70" s="94"/>
      <c r="AK70" s="95"/>
      <c r="AL70" s="33"/>
      <c r="AM70" s="33"/>
      <c r="AN70" s="33"/>
      <c r="AO70" s="33"/>
      <c r="AP70" s="33"/>
      <c r="AQ70" s="33"/>
      <c r="AR70" s="33"/>
    </row>
    <row r="71" spans="1:44" s="38" customFormat="1" ht="30" customHeight="1">
      <c r="A71" s="160"/>
      <c r="B71" s="78">
        <f t="shared" si="14"/>
        <v>62</v>
      </c>
      <c r="C71" s="79"/>
      <c r="D71" s="79"/>
      <c r="E71" s="79"/>
      <c r="F71" s="80"/>
      <c r="G71" s="81"/>
      <c r="H71" s="82"/>
      <c r="I71" s="83"/>
      <c r="J71" s="83"/>
      <c r="K71" s="84"/>
      <c r="L71" s="85"/>
      <c r="M71" s="86"/>
      <c r="N71" s="87">
        <f t="shared" ref="N71:N105" si="17">PRODUCT(K71:M71)</f>
        <v>0</v>
      </c>
      <c r="O71" s="156"/>
      <c r="P71" s="163">
        <f t="shared" si="7"/>
        <v>0</v>
      </c>
      <c r="Q71" s="164">
        <f t="shared" ref="Q71:Q105" si="18">IFERROR(P71*100%/87%*V71,0)</f>
        <v>0</v>
      </c>
      <c r="R71" s="165">
        <f t="shared" ref="R71:R105" si="19">IFERROR(P71*100%/87%*X71,0)</f>
        <v>0</v>
      </c>
      <c r="S71" s="88">
        <f>IF(C71="ГПХ",N71,IFERROR(N71/INDEX('Производственный календарь'!$B$5:$D$16,MATCH('Реестр получателей'!D71,'Производственный календарь'!$A$5:$A$16,0),MATCH('Реестр получателей'!E71,'Производственный календарь'!$B$4:$D$4,0))*O71,0))</f>
        <v>0</v>
      </c>
      <c r="T71" s="89">
        <f t="shared" ref="T71:T105" si="20">IFERROR(S71*87%,"")</f>
        <v>0</v>
      </c>
      <c r="U71" s="91"/>
      <c r="V71" s="90" t="str">
        <f t="shared" si="15"/>
        <v/>
      </c>
      <c r="W71" s="92"/>
      <c r="X71" s="90" t="str">
        <f t="shared" si="16"/>
        <v/>
      </c>
      <c r="Y71" s="93">
        <f t="shared" ref="Y71:Y105" si="21">ROUND(SUM(T71,U71,W71),2)</f>
        <v>0</v>
      </c>
      <c r="Z71" s="84"/>
      <c r="AA71" s="84"/>
      <c r="AB71" s="84"/>
      <c r="AC71" s="84"/>
      <c r="AD71" s="84"/>
      <c r="AE71" s="84"/>
      <c r="AF71" s="84"/>
      <c r="AG71" s="84"/>
      <c r="AH71" s="84"/>
      <c r="AI71" s="94"/>
      <c r="AJ71" s="94"/>
      <c r="AK71" s="95"/>
      <c r="AL71" s="33"/>
      <c r="AM71" s="33"/>
      <c r="AN71" s="33"/>
      <c r="AO71" s="33"/>
      <c r="AP71" s="33"/>
      <c r="AQ71" s="33"/>
      <c r="AR71" s="33"/>
    </row>
    <row r="72" spans="1:44" s="38" customFormat="1" ht="30" customHeight="1">
      <c r="A72" s="160"/>
      <c r="B72" s="78">
        <f t="shared" si="14"/>
        <v>63</v>
      </c>
      <c r="C72" s="79"/>
      <c r="D72" s="79"/>
      <c r="E72" s="79"/>
      <c r="F72" s="80"/>
      <c r="G72" s="81"/>
      <c r="H72" s="82"/>
      <c r="I72" s="83"/>
      <c r="J72" s="83"/>
      <c r="K72" s="84"/>
      <c r="L72" s="85"/>
      <c r="M72" s="86"/>
      <c r="N72" s="87">
        <f t="shared" si="17"/>
        <v>0</v>
      </c>
      <c r="O72" s="156"/>
      <c r="P72" s="163">
        <f t="shared" si="7"/>
        <v>0</v>
      </c>
      <c r="Q72" s="164">
        <f t="shared" si="18"/>
        <v>0</v>
      </c>
      <c r="R72" s="165">
        <f t="shared" si="19"/>
        <v>0</v>
      </c>
      <c r="S72" s="88">
        <f>IF(C72="ГПХ",N72,IFERROR(N72/INDEX('Производственный календарь'!$B$5:$D$16,MATCH('Реестр получателей'!D72,'Производственный календарь'!$A$5:$A$16,0),MATCH('Реестр получателей'!E72,'Производственный календарь'!$B$4:$D$4,0))*O72,0))</f>
        <v>0</v>
      </c>
      <c r="T72" s="89">
        <f t="shared" si="20"/>
        <v>0</v>
      </c>
      <c r="U72" s="91"/>
      <c r="V72" s="90" t="str">
        <f t="shared" si="15"/>
        <v/>
      </c>
      <c r="W72" s="92"/>
      <c r="X72" s="90" t="str">
        <f t="shared" si="16"/>
        <v/>
      </c>
      <c r="Y72" s="93">
        <f t="shared" si="21"/>
        <v>0</v>
      </c>
      <c r="Z72" s="84"/>
      <c r="AA72" s="84"/>
      <c r="AB72" s="84"/>
      <c r="AC72" s="84"/>
      <c r="AD72" s="84"/>
      <c r="AE72" s="84"/>
      <c r="AF72" s="84"/>
      <c r="AG72" s="84"/>
      <c r="AH72" s="84"/>
      <c r="AI72" s="94"/>
      <c r="AJ72" s="94"/>
      <c r="AK72" s="95"/>
      <c r="AL72" s="33"/>
      <c r="AM72" s="33"/>
      <c r="AN72" s="33"/>
      <c r="AO72" s="33"/>
      <c r="AP72" s="33"/>
      <c r="AQ72" s="33"/>
      <c r="AR72" s="33"/>
    </row>
    <row r="73" spans="1:44" s="38" customFormat="1" ht="30" customHeight="1">
      <c r="A73" s="160"/>
      <c r="B73" s="78">
        <f t="shared" si="14"/>
        <v>64</v>
      </c>
      <c r="C73" s="79"/>
      <c r="D73" s="79"/>
      <c r="E73" s="79"/>
      <c r="F73" s="80"/>
      <c r="G73" s="81"/>
      <c r="H73" s="82"/>
      <c r="I73" s="83"/>
      <c r="J73" s="83"/>
      <c r="K73" s="84"/>
      <c r="L73" s="85"/>
      <c r="M73" s="86"/>
      <c r="N73" s="87">
        <f t="shared" si="17"/>
        <v>0</v>
      </c>
      <c r="O73" s="156"/>
      <c r="P73" s="163">
        <f t="shared" si="7"/>
        <v>0</v>
      </c>
      <c r="Q73" s="164">
        <f t="shared" si="18"/>
        <v>0</v>
      </c>
      <c r="R73" s="165">
        <f t="shared" si="19"/>
        <v>0</v>
      </c>
      <c r="S73" s="88">
        <f>IF(C73="ГПХ",N73,IFERROR(N73/INDEX('Производственный календарь'!$B$5:$D$16,MATCH('Реестр получателей'!D73,'Производственный календарь'!$A$5:$A$16,0),MATCH('Реестр получателей'!E73,'Производственный календарь'!$B$4:$D$4,0))*O73,0))</f>
        <v>0</v>
      </c>
      <c r="T73" s="89">
        <f t="shared" si="20"/>
        <v>0</v>
      </c>
      <c r="U73" s="91"/>
      <c r="V73" s="90" t="str">
        <f t="shared" si="15"/>
        <v/>
      </c>
      <c r="W73" s="92"/>
      <c r="X73" s="90" t="str">
        <f t="shared" si="16"/>
        <v/>
      </c>
      <c r="Y73" s="93">
        <f t="shared" si="21"/>
        <v>0</v>
      </c>
      <c r="Z73" s="84"/>
      <c r="AA73" s="84"/>
      <c r="AB73" s="84"/>
      <c r="AC73" s="84"/>
      <c r="AD73" s="84"/>
      <c r="AE73" s="84"/>
      <c r="AF73" s="84"/>
      <c r="AG73" s="84"/>
      <c r="AH73" s="84"/>
      <c r="AI73" s="94"/>
      <c r="AJ73" s="94"/>
      <c r="AK73" s="95"/>
      <c r="AL73" s="33"/>
      <c r="AM73" s="33"/>
      <c r="AN73" s="33"/>
      <c r="AO73" s="33"/>
      <c r="AP73" s="33"/>
      <c r="AQ73" s="33"/>
      <c r="AR73" s="33"/>
    </row>
    <row r="74" spans="1:44" s="38" customFormat="1" ht="30" customHeight="1">
      <c r="A74" s="160"/>
      <c r="B74" s="78">
        <f t="shared" si="14"/>
        <v>65</v>
      </c>
      <c r="C74" s="79"/>
      <c r="D74" s="79"/>
      <c r="E74" s="79"/>
      <c r="F74" s="80"/>
      <c r="G74" s="81"/>
      <c r="H74" s="82"/>
      <c r="I74" s="83"/>
      <c r="J74" s="83"/>
      <c r="K74" s="84"/>
      <c r="L74" s="85"/>
      <c r="M74" s="86"/>
      <c r="N74" s="87">
        <f t="shared" si="17"/>
        <v>0</v>
      </c>
      <c r="O74" s="156"/>
      <c r="P74" s="163">
        <f t="shared" si="7"/>
        <v>0</v>
      </c>
      <c r="Q74" s="164">
        <f t="shared" si="18"/>
        <v>0</v>
      </c>
      <c r="R74" s="165">
        <f t="shared" si="19"/>
        <v>0</v>
      </c>
      <c r="S74" s="88">
        <f>IF(C74="ГПХ",N74,IFERROR(N74/INDEX('Производственный календарь'!$B$5:$D$16,MATCH('Реестр получателей'!D74,'Производственный календарь'!$A$5:$A$16,0),MATCH('Реестр получателей'!E74,'Производственный календарь'!$B$4:$D$4,0))*O74,0))</f>
        <v>0</v>
      </c>
      <c r="T74" s="89">
        <f t="shared" si="20"/>
        <v>0</v>
      </c>
      <c r="U74" s="91"/>
      <c r="V74" s="90" t="str">
        <f t="shared" si="15"/>
        <v/>
      </c>
      <c r="W74" s="92"/>
      <c r="X74" s="90" t="str">
        <f t="shared" si="16"/>
        <v/>
      </c>
      <c r="Y74" s="93">
        <f t="shared" si="21"/>
        <v>0</v>
      </c>
      <c r="Z74" s="84"/>
      <c r="AA74" s="84"/>
      <c r="AB74" s="84"/>
      <c r="AC74" s="84"/>
      <c r="AD74" s="84"/>
      <c r="AE74" s="84"/>
      <c r="AF74" s="84"/>
      <c r="AG74" s="84"/>
      <c r="AH74" s="84"/>
      <c r="AI74" s="94"/>
      <c r="AJ74" s="94"/>
      <c r="AK74" s="95"/>
      <c r="AL74" s="33"/>
      <c r="AM74" s="33"/>
      <c r="AN74" s="33"/>
      <c r="AO74" s="33"/>
      <c r="AP74" s="33"/>
      <c r="AQ74" s="33"/>
      <c r="AR74" s="33"/>
    </row>
    <row r="75" spans="1:44" s="38" customFormat="1" ht="30" customHeight="1">
      <c r="A75" s="160"/>
      <c r="B75" s="78">
        <f t="shared" si="14"/>
        <v>66</v>
      </c>
      <c r="C75" s="79"/>
      <c r="D75" s="79"/>
      <c r="E75" s="79"/>
      <c r="F75" s="80"/>
      <c r="G75" s="81"/>
      <c r="H75" s="82"/>
      <c r="I75" s="83"/>
      <c r="J75" s="83"/>
      <c r="K75" s="84"/>
      <c r="L75" s="85"/>
      <c r="M75" s="86"/>
      <c r="N75" s="87">
        <f t="shared" si="17"/>
        <v>0</v>
      </c>
      <c r="O75" s="156"/>
      <c r="P75" s="163">
        <f t="shared" ref="P75:P105" si="22">SUM(Z75:AI75)</f>
        <v>0</v>
      </c>
      <c r="Q75" s="164">
        <f t="shared" si="18"/>
        <v>0</v>
      </c>
      <c r="R75" s="165">
        <f t="shared" si="19"/>
        <v>0</v>
      </c>
      <c r="S75" s="88">
        <f>IF(C75="ГПХ",N75,IFERROR(N75/INDEX('Производственный календарь'!$B$5:$D$16,MATCH('Реестр получателей'!D75,'Производственный календарь'!$A$5:$A$16,0),MATCH('Реестр получателей'!E75,'Производственный календарь'!$B$4:$D$4,0))*O75,0))</f>
        <v>0</v>
      </c>
      <c r="T75" s="89">
        <f t="shared" si="20"/>
        <v>0</v>
      </c>
      <c r="U75" s="91"/>
      <c r="V75" s="90" t="str">
        <f t="shared" si="15"/>
        <v/>
      </c>
      <c r="W75" s="92"/>
      <c r="X75" s="90" t="str">
        <f t="shared" si="16"/>
        <v/>
      </c>
      <c r="Y75" s="93">
        <f t="shared" si="21"/>
        <v>0</v>
      </c>
      <c r="Z75" s="84"/>
      <c r="AA75" s="84"/>
      <c r="AB75" s="84"/>
      <c r="AC75" s="84"/>
      <c r="AD75" s="84"/>
      <c r="AE75" s="84"/>
      <c r="AF75" s="84"/>
      <c r="AG75" s="84"/>
      <c r="AH75" s="84"/>
      <c r="AI75" s="94"/>
      <c r="AJ75" s="94"/>
      <c r="AK75" s="95"/>
      <c r="AL75" s="33"/>
      <c r="AM75" s="33"/>
      <c r="AN75" s="33"/>
      <c r="AO75" s="33"/>
      <c r="AP75" s="33"/>
      <c r="AQ75" s="33"/>
      <c r="AR75" s="33"/>
    </row>
    <row r="76" spans="1:44" s="38" customFormat="1" ht="30" customHeight="1">
      <c r="A76" s="160"/>
      <c r="B76" s="78">
        <f t="shared" si="14"/>
        <v>67</v>
      </c>
      <c r="C76" s="79"/>
      <c r="D76" s="79"/>
      <c r="E76" s="79"/>
      <c r="F76" s="80"/>
      <c r="G76" s="81"/>
      <c r="H76" s="82"/>
      <c r="I76" s="83"/>
      <c r="J76" s="83"/>
      <c r="K76" s="84"/>
      <c r="L76" s="85"/>
      <c r="M76" s="86"/>
      <c r="N76" s="87">
        <f t="shared" si="17"/>
        <v>0</v>
      </c>
      <c r="O76" s="156"/>
      <c r="P76" s="163">
        <f t="shared" si="22"/>
        <v>0</v>
      </c>
      <c r="Q76" s="164">
        <f t="shared" si="18"/>
        <v>0</v>
      </c>
      <c r="R76" s="165">
        <f t="shared" si="19"/>
        <v>0</v>
      </c>
      <c r="S76" s="88">
        <f>IF(C76="ГПХ",N76,IFERROR(N76/INDEX('Производственный календарь'!$B$5:$D$16,MATCH('Реестр получателей'!D76,'Производственный календарь'!$A$5:$A$16,0),MATCH('Реестр получателей'!E76,'Производственный календарь'!$B$4:$D$4,0))*O76,0))</f>
        <v>0</v>
      </c>
      <c r="T76" s="89">
        <f t="shared" si="20"/>
        <v>0</v>
      </c>
      <c r="U76" s="91"/>
      <c r="V76" s="90" t="str">
        <f t="shared" si="15"/>
        <v/>
      </c>
      <c r="W76" s="92"/>
      <c r="X76" s="90" t="str">
        <f t="shared" si="16"/>
        <v/>
      </c>
      <c r="Y76" s="93">
        <f t="shared" si="21"/>
        <v>0</v>
      </c>
      <c r="Z76" s="84"/>
      <c r="AA76" s="84"/>
      <c r="AB76" s="84"/>
      <c r="AC76" s="84"/>
      <c r="AD76" s="84"/>
      <c r="AE76" s="84"/>
      <c r="AF76" s="84"/>
      <c r="AG76" s="84"/>
      <c r="AH76" s="84"/>
      <c r="AI76" s="94"/>
      <c r="AJ76" s="94"/>
      <c r="AK76" s="95"/>
      <c r="AL76" s="33"/>
      <c r="AM76" s="33"/>
      <c r="AN76" s="33"/>
      <c r="AO76" s="33"/>
      <c r="AP76" s="33"/>
      <c r="AQ76" s="33"/>
      <c r="AR76" s="33"/>
    </row>
    <row r="77" spans="1:44" s="38" customFormat="1" ht="30" customHeight="1">
      <c r="A77" s="160"/>
      <c r="B77" s="78">
        <f t="shared" si="14"/>
        <v>68</v>
      </c>
      <c r="C77" s="79"/>
      <c r="D77" s="79"/>
      <c r="E77" s="79"/>
      <c r="F77" s="80"/>
      <c r="G77" s="81"/>
      <c r="H77" s="82"/>
      <c r="I77" s="83"/>
      <c r="J77" s="83"/>
      <c r="K77" s="84"/>
      <c r="L77" s="85"/>
      <c r="M77" s="86"/>
      <c r="N77" s="87">
        <f t="shared" si="17"/>
        <v>0</v>
      </c>
      <c r="O77" s="156"/>
      <c r="P77" s="163">
        <f t="shared" si="22"/>
        <v>0</v>
      </c>
      <c r="Q77" s="164">
        <f t="shared" si="18"/>
        <v>0</v>
      </c>
      <c r="R77" s="165">
        <f t="shared" si="19"/>
        <v>0</v>
      </c>
      <c r="S77" s="88">
        <f>IF(C77="ГПХ",N77,IFERROR(N77/INDEX('Производственный календарь'!$B$5:$D$16,MATCH('Реестр получателей'!D77,'Производственный календарь'!$A$5:$A$16,0),MATCH('Реестр получателей'!E77,'Производственный календарь'!$B$4:$D$4,0))*O77,0))</f>
        <v>0</v>
      </c>
      <c r="T77" s="89">
        <f t="shared" si="20"/>
        <v>0</v>
      </c>
      <c r="U77" s="91"/>
      <c r="V77" s="90" t="str">
        <f t="shared" si="15"/>
        <v/>
      </c>
      <c r="W77" s="92"/>
      <c r="X77" s="90" t="str">
        <f t="shared" si="16"/>
        <v/>
      </c>
      <c r="Y77" s="93">
        <f t="shared" si="21"/>
        <v>0</v>
      </c>
      <c r="Z77" s="84"/>
      <c r="AA77" s="84"/>
      <c r="AB77" s="84"/>
      <c r="AC77" s="84"/>
      <c r="AD77" s="84"/>
      <c r="AE77" s="84"/>
      <c r="AF77" s="84"/>
      <c r="AG77" s="84"/>
      <c r="AH77" s="84"/>
      <c r="AI77" s="94"/>
      <c r="AJ77" s="94"/>
      <c r="AK77" s="95"/>
      <c r="AL77" s="33"/>
      <c r="AM77" s="33"/>
      <c r="AN77" s="33"/>
      <c r="AO77" s="33"/>
      <c r="AP77" s="33"/>
      <c r="AQ77" s="33"/>
      <c r="AR77" s="33"/>
    </row>
    <row r="78" spans="1:44" s="38" customFormat="1" ht="30" customHeight="1">
      <c r="A78" s="160"/>
      <c r="B78" s="78">
        <f t="shared" si="14"/>
        <v>69</v>
      </c>
      <c r="C78" s="79"/>
      <c r="D78" s="79"/>
      <c r="E78" s="79"/>
      <c r="F78" s="80"/>
      <c r="G78" s="81"/>
      <c r="H78" s="82"/>
      <c r="I78" s="83"/>
      <c r="J78" s="83"/>
      <c r="K78" s="84"/>
      <c r="L78" s="85"/>
      <c r="M78" s="86"/>
      <c r="N78" s="87">
        <f t="shared" si="17"/>
        <v>0</v>
      </c>
      <c r="O78" s="156"/>
      <c r="P78" s="163">
        <f t="shared" si="22"/>
        <v>0</v>
      </c>
      <c r="Q78" s="164">
        <f t="shared" si="18"/>
        <v>0</v>
      </c>
      <c r="R78" s="165">
        <f t="shared" si="19"/>
        <v>0</v>
      </c>
      <c r="S78" s="88">
        <f>IF(C78="ГПХ",N78,IFERROR(N78/INDEX('Производственный календарь'!$B$5:$D$16,MATCH('Реестр получателей'!D78,'Производственный календарь'!$A$5:$A$16,0),MATCH('Реестр получателей'!E78,'Производственный календарь'!$B$4:$D$4,0))*O78,0))</f>
        <v>0</v>
      </c>
      <c r="T78" s="89">
        <f t="shared" si="20"/>
        <v>0</v>
      </c>
      <c r="U78" s="91"/>
      <c r="V78" s="90" t="str">
        <f t="shared" si="15"/>
        <v/>
      </c>
      <c r="W78" s="92"/>
      <c r="X78" s="90" t="str">
        <f t="shared" si="16"/>
        <v/>
      </c>
      <c r="Y78" s="93">
        <f t="shared" si="21"/>
        <v>0</v>
      </c>
      <c r="Z78" s="84"/>
      <c r="AA78" s="84"/>
      <c r="AB78" s="84"/>
      <c r="AC78" s="84"/>
      <c r="AD78" s="84"/>
      <c r="AE78" s="84"/>
      <c r="AF78" s="84"/>
      <c r="AG78" s="84"/>
      <c r="AH78" s="84"/>
      <c r="AI78" s="94"/>
      <c r="AJ78" s="94"/>
      <c r="AK78" s="95"/>
      <c r="AL78" s="33"/>
      <c r="AM78" s="33"/>
      <c r="AN78" s="33"/>
      <c r="AO78" s="33"/>
      <c r="AP78" s="33"/>
      <c r="AQ78" s="33"/>
      <c r="AR78" s="33"/>
    </row>
    <row r="79" spans="1:44" s="38" customFormat="1" ht="30" customHeight="1">
      <c r="A79" s="160"/>
      <c r="B79" s="78">
        <f t="shared" si="14"/>
        <v>70</v>
      </c>
      <c r="C79" s="79"/>
      <c r="D79" s="79"/>
      <c r="E79" s="79"/>
      <c r="F79" s="80"/>
      <c r="G79" s="81"/>
      <c r="H79" s="82"/>
      <c r="I79" s="83"/>
      <c r="J79" s="83"/>
      <c r="K79" s="84"/>
      <c r="L79" s="85"/>
      <c r="M79" s="86"/>
      <c r="N79" s="87">
        <f t="shared" si="17"/>
        <v>0</v>
      </c>
      <c r="O79" s="156"/>
      <c r="P79" s="163">
        <f t="shared" si="22"/>
        <v>0</v>
      </c>
      <c r="Q79" s="164">
        <f t="shared" si="18"/>
        <v>0</v>
      </c>
      <c r="R79" s="165">
        <f t="shared" si="19"/>
        <v>0</v>
      </c>
      <c r="S79" s="88">
        <f>IF(C79="ГПХ",N79,IFERROR(N79/INDEX('Производственный календарь'!$B$5:$D$16,MATCH('Реестр получателей'!D79,'Производственный календарь'!$A$5:$A$16,0),MATCH('Реестр получателей'!E79,'Производственный календарь'!$B$4:$D$4,0))*O79,0))</f>
        <v>0</v>
      </c>
      <c r="T79" s="89">
        <f t="shared" si="20"/>
        <v>0</v>
      </c>
      <c r="U79" s="91"/>
      <c r="V79" s="90" t="str">
        <f t="shared" si="15"/>
        <v/>
      </c>
      <c r="W79" s="92"/>
      <c r="X79" s="90" t="str">
        <f t="shared" si="16"/>
        <v/>
      </c>
      <c r="Y79" s="93">
        <f t="shared" si="21"/>
        <v>0</v>
      </c>
      <c r="Z79" s="84"/>
      <c r="AA79" s="84"/>
      <c r="AB79" s="84"/>
      <c r="AC79" s="84"/>
      <c r="AD79" s="84"/>
      <c r="AE79" s="84"/>
      <c r="AF79" s="84"/>
      <c r="AG79" s="84"/>
      <c r="AH79" s="84"/>
      <c r="AI79" s="94"/>
      <c r="AJ79" s="94"/>
      <c r="AK79" s="95"/>
      <c r="AL79" s="33"/>
      <c r="AM79" s="33"/>
      <c r="AN79" s="33"/>
      <c r="AO79" s="33"/>
      <c r="AP79" s="33"/>
      <c r="AQ79" s="33"/>
      <c r="AR79" s="33"/>
    </row>
    <row r="80" spans="1:44" s="38" customFormat="1" ht="30" customHeight="1">
      <c r="A80" s="160"/>
      <c r="B80" s="78">
        <f t="shared" si="14"/>
        <v>71</v>
      </c>
      <c r="C80" s="79"/>
      <c r="D80" s="79"/>
      <c r="E80" s="79"/>
      <c r="F80" s="80"/>
      <c r="G80" s="81"/>
      <c r="H80" s="82"/>
      <c r="I80" s="83"/>
      <c r="J80" s="83"/>
      <c r="K80" s="84"/>
      <c r="L80" s="85"/>
      <c r="M80" s="86"/>
      <c r="N80" s="87">
        <f t="shared" si="17"/>
        <v>0</v>
      </c>
      <c r="O80" s="156"/>
      <c r="P80" s="163">
        <f t="shared" si="22"/>
        <v>0</v>
      </c>
      <c r="Q80" s="164">
        <f t="shared" si="18"/>
        <v>0</v>
      </c>
      <c r="R80" s="165">
        <f t="shared" si="19"/>
        <v>0</v>
      </c>
      <c r="S80" s="88">
        <f>IF(C80="ГПХ",N80,IFERROR(N80/INDEX('Производственный календарь'!$B$5:$D$16,MATCH('Реестр получателей'!D80,'Производственный календарь'!$A$5:$A$16,0),MATCH('Реестр получателей'!E80,'Производственный календарь'!$B$4:$D$4,0))*O80,0))</f>
        <v>0</v>
      </c>
      <c r="T80" s="89">
        <f t="shared" si="20"/>
        <v>0</v>
      </c>
      <c r="U80" s="91"/>
      <c r="V80" s="90" t="str">
        <f t="shared" si="15"/>
        <v/>
      </c>
      <c r="W80" s="92"/>
      <c r="X80" s="90" t="str">
        <f t="shared" si="16"/>
        <v/>
      </c>
      <c r="Y80" s="93">
        <f t="shared" si="21"/>
        <v>0</v>
      </c>
      <c r="Z80" s="84"/>
      <c r="AA80" s="84"/>
      <c r="AB80" s="84"/>
      <c r="AC80" s="84"/>
      <c r="AD80" s="84"/>
      <c r="AE80" s="84"/>
      <c r="AF80" s="84"/>
      <c r="AG80" s="84"/>
      <c r="AH80" s="84"/>
      <c r="AI80" s="94"/>
      <c r="AJ80" s="94"/>
      <c r="AK80" s="95"/>
      <c r="AL80" s="33"/>
      <c r="AM80" s="33"/>
      <c r="AN80" s="33"/>
      <c r="AO80" s="33"/>
      <c r="AP80" s="33"/>
      <c r="AQ80" s="33"/>
      <c r="AR80" s="33"/>
    </row>
    <row r="81" spans="1:44" s="38" customFormat="1" ht="30" customHeight="1">
      <c r="A81" s="160"/>
      <c r="B81" s="78">
        <f t="shared" si="14"/>
        <v>72</v>
      </c>
      <c r="C81" s="79"/>
      <c r="D81" s="79"/>
      <c r="E81" s="79"/>
      <c r="F81" s="80"/>
      <c r="G81" s="81"/>
      <c r="H81" s="82"/>
      <c r="I81" s="83"/>
      <c r="J81" s="83"/>
      <c r="K81" s="84"/>
      <c r="L81" s="85"/>
      <c r="M81" s="86"/>
      <c r="N81" s="87">
        <f t="shared" si="17"/>
        <v>0</v>
      </c>
      <c r="O81" s="156"/>
      <c r="P81" s="163">
        <f t="shared" si="22"/>
        <v>0</v>
      </c>
      <c r="Q81" s="164">
        <f t="shared" si="18"/>
        <v>0</v>
      </c>
      <c r="R81" s="165">
        <f t="shared" si="19"/>
        <v>0</v>
      </c>
      <c r="S81" s="88">
        <f>IF(C81="ГПХ",N81,IFERROR(N81/INDEX('Производственный календарь'!$B$5:$D$16,MATCH('Реестр получателей'!D81,'Производственный календарь'!$A$5:$A$16,0),MATCH('Реестр получателей'!E81,'Производственный календарь'!$B$4:$D$4,0))*O81,0))</f>
        <v>0</v>
      </c>
      <c r="T81" s="89">
        <f t="shared" si="20"/>
        <v>0</v>
      </c>
      <c r="U81" s="91"/>
      <c r="V81" s="90" t="str">
        <f t="shared" si="15"/>
        <v/>
      </c>
      <c r="W81" s="92"/>
      <c r="X81" s="90" t="str">
        <f t="shared" si="16"/>
        <v/>
      </c>
      <c r="Y81" s="93">
        <f t="shared" si="21"/>
        <v>0</v>
      </c>
      <c r="Z81" s="84"/>
      <c r="AA81" s="84"/>
      <c r="AB81" s="84"/>
      <c r="AC81" s="84"/>
      <c r="AD81" s="84"/>
      <c r="AE81" s="84"/>
      <c r="AF81" s="84"/>
      <c r="AG81" s="84"/>
      <c r="AH81" s="84"/>
      <c r="AI81" s="94"/>
      <c r="AJ81" s="94"/>
      <c r="AK81" s="95"/>
      <c r="AL81" s="33"/>
      <c r="AM81" s="33"/>
      <c r="AN81" s="33"/>
      <c r="AO81" s="33"/>
      <c r="AP81" s="33"/>
      <c r="AQ81" s="33"/>
      <c r="AR81" s="33"/>
    </row>
    <row r="82" spans="1:44" s="38" customFormat="1" ht="30" customHeight="1">
      <c r="A82" s="160"/>
      <c r="B82" s="78">
        <f t="shared" si="14"/>
        <v>73</v>
      </c>
      <c r="C82" s="79"/>
      <c r="D82" s="79"/>
      <c r="E82" s="79"/>
      <c r="F82" s="80"/>
      <c r="G82" s="81"/>
      <c r="H82" s="82"/>
      <c r="I82" s="83"/>
      <c r="J82" s="83"/>
      <c r="K82" s="84"/>
      <c r="L82" s="85"/>
      <c r="M82" s="86"/>
      <c r="N82" s="87">
        <f t="shared" si="17"/>
        <v>0</v>
      </c>
      <c r="O82" s="156"/>
      <c r="P82" s="163">
        <f t="shared" si="22"/>
        <v>0</v>
      </c>
      <c r="Q82" s="164">
        <f t="shared" si="18"/>
        <v>0</v>
      </c>
      <c r="R82" s="165">
        <f t="shared" si="19"/>
        <v>0</v>
      </c>
      <c r="S82" s="88">
        <f>IF(C82="ГПХ",N82,IFERROR(N82/INDEX('Производственный календарь'!$B$5:$D$16,MATCH('Реестр получателей'!D82,'Производственный календарь'!$A$5:$A$16,0),MATCH('Реестр получателей'!E82,'Производственный календарь'!$B$4:$D$4,0))*O82,0))</f>
        <v>0</v>
      </c>
      <c r="T82" s="89">
        <f t="shared" si="20"/>
        <v>0</v>
      </c>
      <c r="U82" s="91"/>
      <c r="V82" s="90" t="str">
        <f t="shared" si="15"/>
        <v/>
      </c>
      <c r="W82" s="92"/>
      <c r="X82" s="90" t="str">
        <f t="shared" si="16"/>
        <v/>
      </c>
      <c r="Y82" s="93">
        <f t="shared" si="21"/>
        <v>0</v>
      </c>
      <c r="Z82" s="84"/>
      <c r="AA82" s="84"/>
      <c r="AB82" s="84"/>
      <c r="AC82" s="84"/>
      <c r="AD82" s="84"/>
      <c r="AE82" s="84"/>
      <c r="AF82" s="84"/>
      <c r="AG82" s="84"/>
      <c r="AH82" s="84"/>
      <c r="AI82" s="94"/>
      <c r="AJ82" s="94"/>
      <c r="AK82" s="95"/>
      <c r="AL82" s="33"/>
      <c r="AM82" s="33"/>
      <c r="AN82" s="33"/>
      <c r="AO82" s="33"/>
      <c r="AP82" s="33"/>
      <c r="AQ82" s="33"/>
      <c r="AR82" s="33"/>
    </row>
    <row r="83" spans="1:44" s="38" customFormat="1" ht="30" customHeight="1">
      <c r="A83" s="160"/>
      <c r="B83" s="78">
        <f t="shared" si="14"/>
        <v>74</v>
      </c>
      <c r="C83" s="79"/>
      <c r="D83" s="79"/>
      <c r="E83" s="79"/>
      <c r="F83" s="80"/>
      <c r="G83" s="81"/>
      <c r="H83" s="82"/>
      <c r="I83" s="83"/>
      <c r="J83" s="83"/>
      <c r="K83" s="84"/>
      <c r="L83" s="85"/>
      <c r="M83" s="86"/>
      <c r="N83" s="87">
        <f t="shared" si="17"/>
        <v>0</v>
      </c>
      <c r="O83" s="156"/>
      <c r="P83" s="163">
        <f t="shared" si="22"/>
        <v>0</v>
      </c>
      <c r="Q83" s="164">
        <f t="shared" si="18"/>
        <v>0</v>
      </c>
      <c r="R83" s="165">
        <f t="shared" si="19"/>
        <v>0</v>
      </c>
      <c r="S83" s="88">
        <f>IF(C83="ГПХ",N83,IFERROR(N83/INDEX('Производственный календарь'!$B$5:$D$16,MATCH('Реестр получателей'!D83,'Производственный календарь'!$A$5:$A$16,0),MATCH('Реестр получателей'!E83,'Производственный календарь'!$B$4:$D$4,0))*O83,0))</f>
        <v>0</v>
      </c>
      <c r="T83" s="89">
        <f t="shared" si="20"/>
        <v>0</v>
      </c>
      <c r="U83" s="91"/>
      <c r="V83" s="90" t="str">
        <f t="shared" si="15"/>
        <v/>
      </c>
      <c r="W83" s="92"/>
      <c r="X83" s="90" t="str">
        <f t="shared" si="16"/>
        <v/>
      </c>
      <c r="Y83" s="93">
        <f t="shared" si="21"/>
        <v>0</v>
      </c>
      <c r="Z83" s="84"/>
      <c r="AA83" s="84"/>
      <c r="AB83" s="84"/>
      <c r="AC83" s="84"/>
      <c r="AD83" s="84"/>
      <c r="AE83" s="84"/>
      <c r="AF83" s="84"/>
      <c r="AG83" s="84"/>
      <c r="AH83" s="84"/>
      <c r="AI83" s="94"/>
      <c r="AJ83" s="94"/>
      <c r="AK83" s="95"/>
      <c r="AL83" s="33"/>
      <c r="AM83" s="33"/>
      <c r="AN83" s="33"/>
      <c r="AO83" s="33"/>
      <c r="AP83" s="33"/>
      <c r="AQ83" s="33"/>
      <c r="AR83" s="33"/>
    </row>
    <row r="84" spans="1:44" s="38" customFormat="1" ht="30" customHeight="1">
      <c r="A84" s="160"/>
      <c r="B84" s="78">
        <f t="shared" si="14"/>
        <v>75</v>
      </c>
      <c r="C84" s="79"/>
      <c r="D84" s="79"/>
      <c r="E84" s="79"/>
      <c r="F84" s="80"/>
      <c r="G84" s="81"/>
      <c r="H84" s="82"/>
      <c r="I84" s="83"/>
      <c r="J84" s="83"/>
      <c r="K84" s="84"/>
      <c r="L84" s="85"/>
      <c r="M84" s="86"/>
      <c r="N84" s="87">
        <f t="shared" si="17"/>
        <v>0</v>
      </c>
      <c r="O84" s="156"/>
      <c r="P84" s="163">
        <f t="shared" si="22"/>
        <v>0</v>
      </c>
      <c r="Q84" s="164">
        <f t="shared" si="18"/>
        <v>0</v>
      </c>
      <c r="R84" s="165">
        <f t="shared" si="19"/>
        <v>0</v>
      </c>
      <c r="S84" s="88">
        <f>IF(C84="ГПХ",N84,IFERROR(N84/INDEX('Производственный календарь'!$B$5:$D$16,MATCH('Реестр получателей'!D84,'Производственный календарь'!$A$5:$A$16,0),MATCH('Реестр получателей'!E84,'Производственный календарь'!$B$4:$D$4,0))*O84,0))</f>
        <v>0</v>
      </c>
      <c r="T84" s="89">
        <f t="shared" si="20"/>
        <v>0</v>
      </c>
      <c r="U84" s="91"/>
      <c r="V84" s="90" t="str">
        <f t="shared" si="15"/>
        <v/>
      </c>
      <c r="W84" s="92"/>
      <c r="X84" s="90" t="str">
        <f t="shared" si="16"/>
        <v/>
      </c>
      <c r="Y84" s="93">
        <f t="shared" si="21"/>
        <v>0</v>
      </c>
      <c r="Z84" s="84"/>
      <c r="AA84" s="84"/>
      <c r="AB84" s="84"/>
      <c r="AC84" s="84"/>
      <c r="AD84" s="84"/>
      <c r="AE84" s="84"/>
      <c r="AF84" s="84"/>
      <c r="AG84" s="84"/>
      <c r="AH84" s="84"/>
      <c r="AI84" s="94"/>
      <c r="AJ84" s="94"/>
      <c r="AK84" s="95"/>
      <c r="AL84" s="33"/>
      <c r="AM84" s="33"/>
      <c r="AN84" s="33"/>
      <c r="AO84" s="33"/>
      <c r="AP84" s="33"/>
      <c r="AQ84" s="33"/>
      <c r="AR84" s="33"/>
    </row>
    <row r="85" spans="1:44" s="38" customFormat="1" ht="30" customHeight="1">
      <c r="A85" s="160"/>
      <c r="B85" s="78">
        <f t="shared" si="14"/>
        <v>76</v>
      </c>
      <c r="C85" s="79"/>
      <c r="D85" s="79"/>
      <c r="E85" s="79"/>
      <c r="F85" s="80"/>
      <c r="G85" s="81"/>
      <c r="H85" s="82"/>
      <c r="I85" s="83"/>
      <c r="J85" s="83"/>
      <c r="K85" s="84"/>
      <c r="L85" s="85"/>
      <c r="M85" s="86"/>
      <c r="N85" s="87">
        <f t="shared" si="17"/>
        <v>0</v>
      </c>
      <c r="O85" s="156"/>
      <c r="P85" s="163">
        <f t="shared" si="22"/>
        <v>0</v>
      </c>
      <c r="Q85" s="164">
        <f t="shared" si="18"/>
        <v>0</v>
      </c>
      <c r="R85" s="165">
        <f t="shared" si="19"/>
        <v>0</v>
      </c>
      <c r="S85" s="88">
        <f>IF(C85="ГПХ",N85,IFERROR(N85/INDEX('Производственный календарь'!$B$5:$D$16,MATCH('Реестр получателей'!D85,'Производственный календарь'!$A$5:$A$16,0),MATCH('Реестр получателей'!E85,'Производственный календарь'!$B$4:$D$4,0))*O85,0))</f>
        <v>0</v>
      </c>
      <c r="T85" s="89">
        <f t="shared" si="20"/>
        <v>0</v>
      </c>
      <c r="U85" s="91"/>
      <c r="V85" s="90" t="str">
        <f t="shared" si="15"/>
        <v/>
      </c>
      <c r="W85" s="92"/>
      <c r="X85" s="90" t="str">
        <f t="shared" si="16"/>
        <v/>
      </c>
      <c r="Y85" s="93">
        <f t="shared" si="21"/>
        <v>0</v>
      </c>
      <c r="Z85" s="84"/>
      <c r="AA85" s="84"/>
      <c r="AB85" s="84"/>
      <c r="AC85" s="84"/>
      <c r="AD85" s="84"/>
      <c r="AE85" s="84"/>
      <c r="AF85" s="84"/>
      <c r="AG85" s="84"/>
      <c r="AH85" s="84"/>
      <c r="AI85" s="94"/>
      <c r="AJ85" s="94"/>
      <c r="AK85" s="95"/>
      <c r="AL85" s="33"/>
      <c r="AM85" s="33"/>
      <c r="AN85" s="33"/>
      <c r="AO85" s="33"/>
      <c r="AP85" s="33"/>
      <c r="AQ85" s="33"/>
      <c r="AR85" s="33"/>
    </row>
    <row r="86" spans="1:44" s="38" customFormat="1" ht="30" customHeight="1">
      <c r="A86" s="160"/>
      <c r="B86" s="78">
        <f t="shared" si="14"/>
        <v>77</v>
      </c>
      <c r="C86" s="79"/>
      <c r="D86" s="79"/>
      <c r="E86" s="79"/>
      <c r="F86" s="80"/>
      <c r="G86" s="81"/>
      <c r="H86" s="82"/>
      <c r="I86" s="83"/>
      <c r="J86" s="83"/>
      <c r="K86" s="84"/>
      <c r="L86" s="85"/>
      <c r="M86" s="86"/>
      <c r="N86" s="87">
        <f t="shared" si="17"/>
        <v>0</v>
      </c>
      <c r="O86" s="156"/>
      <c r="P86" s="163">
        <f t="shared" si="22"/>
        <v>0</v>
      </c>
      <c r="Q86" s="164">
        <f t="shared" si="18"/>
        <v>0</v>
      </c>
      <c r="R86" s="165">
        <f t="shared" si="19"/>
        <v>0</v>
      </c>
      <c r="S86" s="88">
        <f>IF(C86="ГПХ",N86,IFERROR(N86/INDEX('Производственный календарь'!$B$5:$D$16,MATCH('Реестр получателей'!D86,'Производственный календарь'!$A$5:$A$16,0),MATCH('Реестр получателей'!E86,'Производственный календарь'!$B$4:$D$4,0))*O86,0))</f>
        <v>0</v>
      </c>
      <c r="T86" s="89">
        <f t="shared" si="20"/>
        <v>0</v>
      </c>
      <c r="U86" s="91"/>
      <c r="V86" s="90" t="str">
        <f t="shared" si="15"/>
        <v/>
      </c>
      <c r="W86" s="92"/>
      <c r="X86" s="90" t="str">
        <f t="shared" si="16"/>
        <v/>
      </c>
      <c r="Y86" s="93">
        <f t="shared" si="21"/>
        <v>0</v>
      </c>
      <c r="Z86" s="84"/>
      <c r="AA86" s="84"/>
      <c r="AB86" s="84"/>
      <c r="AC86" s="84"/>
      <c r="AD86" s="84"/>
      <c r="AE86" s="84"/>
      <c r="AF86" s="84"/>
      <c r="AG86" s="84"/>
      <c r="AH86" s="84"/>
      <c r="AI86" s="94"/>
      <c r="AJ86" s="94"/>
      <c r="AK86" s="95"/>
      <c r="AL86" s="33"/>
      <c r="AM86" s="33"/>
      <c r="AN86" s="33"/>
      <c r="AO86" s="33"/>
      <c r="AP86" s="33"/>
      <c r="AQ86" s="33"/>
      <c r="AR86" s="33"/>
    </row>
    <row r="87" spans="1:44" s="38" customFormat="1" ht="30" customHeight="1">
      <c r="A87" s="160"/>
      <c r="B87" s="78">
        <f t="shared" si="14"/>
        <v>78</v>
      </c>
      <c r="C87" s="79"/>
      <c r="D87" s="79"/>
      <c r="E87" s="79"/>
      <c r="F87" s="80"/>
      <c r="G87" s="81"/>
      <c r="H87" s="82"/>
      <c r="I87" s="83"/>
      <c r="J87" s="83"/>
      <c r="K87" s="84"/>
      <c r="L87" s="85"/>
      <c r="M87" s="86"/>
      <c r="N87" s="87">
        <f t="shared" si="17"/>
        <v>0</v>
      </c>
      <c r="O87" s="156"/>
      <c r="P87" s="163">
        <f t="shared" si="22"/>
        <v>0</v>
      </c>
      <c r="Q87" s="164">
        <f t="shared" si="18"/>
        <v>0</v>
      </c>
      <c r="R87" s="165">
        <f t="shared" si="19"/>
        <v>0</v>
      </c>
      <c r="S87" s="88">
        <f>IF(C87="ГПХ",N87,IFERROR(N87/INDEX('Производственный календарь'!$B$5:$D$16,MATCH('Реестр получателей'!D87,'Производственный календарь'!$A$5:$A$16,0),MATCH('Реестр получателей'!E87,'Производственный календарь'!$B$4:$D$4,0))*O87,0))</f>
        <v>0</v>
      </c>
      <c r="T87" s="89">
        <f t="shared" si="20"/>
        <v>0</v>
      </c>
      <c r="U87" s="91"/>
      <c r="V87" s="90" t="str">
        <f t="shared" si="15"/>
        <v/>
      </c>
      <c r="W87" s="92"/>
      <c r="X87" s="90" t="str">
        <f t="shared" si="16"/>
        <v/>
      </c>
      <c r="Y87" s="93">
        <f t="shared" si="21"/>
        <v>0</v>
      </c>
      <c r="Z87" s="84"/>
      <c r="AA87" s="84"/>
      <c r="AB87" s="84"/>
      <c r="AC87" s="84"/>
      <c r="AD87" s="84"/>
      <c r="AE87" s="84"/>
      <c r="AF87" s="84"/>
      <c r="AG87" s="84"/>
      <c r="AH87" s="84"/>
      <c r="AI87" s="94"/>
      <c r="AJ87" s="94"/>
      <c r="AK87" s="95"/>
      <c r="AL87" s="33"/>
      <c r="AM87" s="33"/>
      <c r="AN87" s="33"/>
      <c r="AO87" s="33"/>
      <c r="AP87" s="33"/>
      <c r="AQ87" s="33"/>
      <c r="AR87" s="33"/>
    </row>
    <row r="88" spans="1:44" s="38" customFormat="1" ht="30" customHeight="1">
      <c r="A88" s="160"/>
      <c r="B88" s="78">
        <f t="shared" si="14"/>
        <v>79</v>
      </c>
      <c r="C88" s="79"/>
      <c r="D88" s="79"/>
      <c r="E88" s="79"/>
      <c r="F88" s="80"/>
      <c r="G88" s="81"/>
      <c r="H88" s="82"/>
      <c r="I88" s="83"/>
      <c r="J88" s="83"/>
      <c r="K88" s="84"/>
      <c r="L88" s="85"/>
      <c r="M88" s="86"/>
      <c r="N88" s="87">
        <f t="shared" si="17"/>
        <v>0</v>
      </c>
      <c r="O88" s="156"/>
      <c r="P88" s="163">
        <f t="shared" si="22"/>
        <v>0</v>
      </c>
      <c r="Q88" s="164">
        <f t="shared" si="18"/>
        <v>0</v>
      </c>
      <c r="R88" s="165">
        <f t="shared" si="19"/>
        <v>0</v>
      </c>
      <c r="S88" s="88">
        <f>IF(C88="ГПХ",N88,IFERROR(N88/INDEX('Производственный календарь'!$B$5:$D$16,MATCH('Реестр получателей'!D88,'Производственный календарь'!$A$5:$A$16,0),MATCH('Реестр получателей'!E88,'Производственный календарь'!$B$4:$D$4,0))*O88,0))</f>
        <v>0</v>
      </c>
      <c r="T88" s="89">
        <f t="shared" si="20"/>
        <v>0</v>
      </c>
      <c r="U88" s="91"/>
      <c r="V88" s="90" t="str">
        <f t="shared" si="15"/>
        <v/>
      </c>
      <c r="W88" s="92"/>
      <c r="X88" s="90" t="str">
        <f t="shared" si="16"/>
        <v/>
      </c>
      <c r="Y88" s="93">
        <f t="shared" si="21"/>
        <v>0</v>
      </c>
      <c r="Z88" s="84"/>
      <c r="AA88" s="84"/>
      <c r="AB88" s="84"/>
      <c r="AC88" s="84"/>
      <c r="AD88" s="84"/>
      <c r="AE88" s="84"/>
      <c r="AF88" s="84"/>
      <c r="AG88" s="84"/>
      <c r="AH88" s="84"/>
      <c r="AI88" s="94"/>
      <c r="AJ88" s="94"/>
      <c r="AK88" s="95"/>
      <c r="AL88" s="33"/>
      <c r="AM88" s="33"/>
      <c r="AN88" s="33"/>
      <c r="AO88" s="33"/>
      <c r="AP88" s="33"/>
      <c r="AQ88" s="33"/>
      <c r="AR88" s="33"/>
    </row>
    <row r="89" spans="1:44" s="38" customFormat="1" ht="30" customHeight="1">
      <c r="A89" s="160"/>
      <c r="B89" s="78">
        <f t="shared" si="14"/>
        <v>80</v>
      </c>
      <c r="C89" s="79"/>
      <c r="D89" s="79"/>
      <c r="E89" s="79"/>
      <c r="F89" s="80"/>
      <c r="G89" s="81"/>
      <c r="H89" s="82"/>
      <c r="I89" s="83"/>
      <c r="J89" s="83"/>
      <c r="K89" s="84"/>
      <c r="L89" s="85"/>
      <c r="M89" s="86"/>
      <c r="N89" s="87">
        <f t="shared" si="17"/>
        <v>0</v>
      </c>
      <c r="O89" s="156"/>
      <c r="P89" s="163">
        <f t="shared" si="22"/>
        <v>0</v>
      </c>
      <c r="Q89" s="164">
        <f t="shared" si="18"/>
        <v>0</v>
      </c>
      <c r="R89" s="165">
        <f t="shared" si="19"/>
        <v>0</v>
      </c>
      <c r="S89" s="88">
        <f>IF(C89="ГПХ",N89,IFERROR(N89/INDEX('Производственный календарь'!$B$5:$D$16,MATCH('Реестр получателей'!D89,'Производственный календарь'!$A$5:$A$16,0),MATCH('Реестр получателей'!E89,'Производственный календарь'!$B$4:$D$4,0))*O89,0))</f>
        <v>0</v>
      </c>
      <c r="T89" s="89">
        <f t="shared" si="20"/>
        <v>0</v>
      </c>
      <c r="U89" s="91"/>
      <c r="V89" s="90" t="str">
        <f t="shared" si="15"/>
        <v/>
      </c>
      <c r="W89" s="92"/>
      <c r="X89" s="90" t="str">
        <f t="shared" si="16"/>
        <v/>
      </c>
      <c r="Y89" s="93">
        <f t="shared" si="21"/>
        <v>0</v>
      </c>
      <c r="Z89" s="84"/>
      <c r="AA89" s="84"/>
      <c r="AB89" s="84"/>
      <c r="AC89" s="84"/>
      <c r="AD89" s="84"/>
      <c r="AE89" s="84"/>
      <c r="AF89" s="84"/>
      <c r="AG89" s="84"/>
      <c r="AH89" s="84"/>
      <c r="AI89" s="94"/>
      <c r="AJ89" s="94"/>
      <c r="AK89" s="95"/>
      <c r="AL89" s="33"/>
      <c r="AM89" s="33"/>
      <c r="AN89" s="33"/>
      <c r="AO89" s="33"/>
      <c r="AP89" s="33"/>
      <c r="AQ89" s="33"/>
      <c r="AR89" s="33"/>
    </row>
    <row r="90" spans="1:44" s="38" customFormat="1" ht="30" customHeight="1">
      <c r="A90" s="160"/>
      <c r="B90" s="78">
        <f t="shared" si="14"/>
        <v>81</v>
      </c>
      <c r="C90" s="79"/>
      <c r="D90" s="79"/>
      <c r="E90" s="79"/>
      <c r="F90" s="80"/>
      <c r="G90" s="81"/>
      <c r="H90" s="82"/>
      <c r="I90" s="83"/>
      <c r="J90" s="83"/>
      <c r="K90" s="84"/>
      <c r="L90" s="85"/>
      <c r="M90" s="86"/>
      <c r="N90" s="87">
        <f t="shared" si="17"/>
        <v>0</v>
      </c>
      <c r="O90" s="156"/>
      <c r="P90" s="163">
        <f t="shared" si="22"/>
        <v>0</v>
      </c>
      <c r="Q90" s="164">
        <f t="shared" si="18"/>
        <v>0</v>
      </c>
      <c r="R90" s="165">
        <f t="shared" si="19"/>
        <v>0</v>
      </c>
      <c r="S90" s="88">
        <f>IF(C90="ГПХ",N90,IFERROR(N90/INDEX('Производственный календарь'!$B$5:$D$16,MATCH('Реестр получателей'!D90,'Производственный календарь'!$A$5:$A$16,0),MATCH('Реестр получателей'!E90,'Производственный календарь'!$B$4:$D$4,0))*O90,0))</f>
        <v>0</v>
      </c>
      <c r="T90" s="89">
        <f t="shared" si="20"/>
        <v>0</v>
      </c>
      <c r="U90" s="91"/>
      <c r="V90" s="90" t="str">
        <f t="shared" si="15"/>
        <v/>
      </c>
      <c r="W90" s="92"/>
      <c r="X90" s="90" t="str">
        <f t="shared" si="16"/>
        <v/>
      </c>
      <c r="Y90" s="93">
        <f t="shared" si="21"/>
        <v>0</v>
      </c>
      <c r="Z90" s="84"/>
      <c r="AA90" s="84"/>
      <c r="AB90" s="84"/>
      <c r="AC90" s="84"/>
      <c r="AD90" s="84"/>
      <c r="AE90" s="84"/>
      <c r="AF90" s="84"/>
      <c r="AG90" s="84"/>
      <c r="AH90" s="84"/>
      <c r="AI90" s="94"/>
      <c r="AJ90" s="94"/>
      <c r="AK90" s="95"/>
      <c r="AL90" s="33"/>
      <c r="AM90" s="33"/>
      <c r="AN90" s="33"/>
      <c r="AO90" s="33"/>
      <c r="AP90" s="33"/>
      <c r="AQ90" s="33"/>
      <c r="AR90" s="33"/>
    </row>
    <row r="91" spans="1:44" s="38" customFormat="1" ht="30" customHeight="1">
      <c r="A91" s="160"/>
      <c r="B91" s="78">
        <f t="shared" si="14"/>
        <v>82</v>
      </c>
      <c r="C91" s="79"/>
      <c r="D91" s="79"/>
      <c r="E91" s="79"/>
      <c r="F91" s="80"/>
      <c r="G91" s="81"/>
      <c r="H91" s="82"/>
      <c r="I91" s="83"/>
      <c r="J91" s="83"/>
      <c r="K91" s="84"/>
      <c r="L91" s="85"/>
      <c r="M91" s="86"/>
      <c r="N91" s="87">
        <f t="shared" si="17"/>
        <v>0</v>
      </c>
      <c r="O91" s="156"/>
      <c r="P91" s="163">
        <f t="shared" si="22"/>
        <v>0</v>
      </c>
      <c r="Q91" s="164">
        <f t="shared" si="18"/>
        <v>0</v>
      </c>
      <c r="R91" s="165">
        <f t="shared" si="19"/>
        <v>0</v>
      </c>
      <c r="S91" s="88">
        <f>IF(C91="ГПХ",N91,IFERROR(N91/INDEX('Производственный календарь'!$B$5:$D$16,MATCH('Реестр получателей'!D91,'Производственный календарь'!$A$5:$A$16,0),MATCH('Реестр получателей'!E91,'Производственный календарь'!$B$4:$D$4,0))*O91,0))</f>
        <v>0</v>
      </c>
      <c r="T91" s="89">
        <f t="shared" si="20"/>
        <v>0</v>
      </c>
      <c r="U91" s="91"/>
      <c r="V91" s="90" t="str">
        <f t="shared" si="15"/>
        <v/>
      </c>
      <c r="W91" s="92"/>
      <c r="X91" s="90" t="str">
        <f t="shared" si="16"/>
        <v/>
      </c>
      <c r="Y91" s="93">
        <f t="shared" si="21"/>
        <v>0</v>
      </c>
      <c r="Z91" s="84"/>
      <c r="AA91" s="84"/>
      <c r="AB91" s="84"/>
      <c r="AC91" s="84"/>
      <c r="AD91" s="84"/>
      <c r="AE91" s="84"/>
      <c r="AF91" s="84"/>
      <c r="AG91" s="84"/>
      <c r="AH91" s="84"/>
      <c r="AI91" s="94"/>
      <c r="AJ91" s="94"/>
      <c r="AK91" s="95"/>
      <c r="AL91" s="33"/>
      <c r="AM91" s="33"/>
      <c r="AN91" s="33"/>
      <c r="AO91" s="33"/>
      <c r="AP91" s="33"/>
      <c r="AQ91" s="33"/>
      <c r="AR91" s="33"/>
    </row>
    <row r="92" spans="1:44" s="38" customFormat="1" ht="30" customHeight="1">
      <c r="A92" s="160"/>
      <c r="B92" s="78">
        <f t="shared" si="14"/>
        <v>83</v>
      </c>
      <c r="C92" s="79"/>
      <c r="D92" s="79"/>
      <c r="E92" s="79"/>
      <c r="F92" s="80"/>
      <c r="G92" s="81"/>
      <c r="H92" s="82"/>
      <c r="I92" s="83"/>
      <c r="J92" s="83"/>
      <c r="K92" s="84"/>
      <c r="L92" s="85"/>
      <c r="M92" s="86"/>
      <c r="N92" s="87">
        <f t="shared" si="17"/>
        <v>0</v>
      </c>
      <c r="O92" s="156"/>
      <c r="P92" s="163">
        <f t="shared" si="22"/>
        <v>0</v>
      </c>
      <c r="Q92" s="164">
        <f t="shared" si="18"/>
        <v>0</v>
      </c>
      <c r="R92" s="165">
        <f t="shared" si="19"/>
        <v>0</v>
      </c>
      <c r="S92" s="88">
        <f>IF(C92="ГПХ",N92,IFERROR(N92/INDEX('Производственный календарь'!$B$5:$D$16,MATCH('Реестр получателей'!D92,'Производственный календарь'!$A$5:$A$16,0),MATCH('Реестр получателей'!E92,'Производственный календарь'!$B$4:$D$4,0))*O92,0))</f>
        <v>0</v>
      </c>
      <c r="T92" s="89">
        <f t="shared" si="20"/>
        <v>0</v>
      </c>
      <c r="U92" s="91"/>
      <c r="V92" s="90" t="str">
        <f t="shared" si="15"/>
        <v/>
      </c>
      <c r="W92" s="92"/>
      <c r="X92" s="90" t="str">
        <f t="shared" si="16"/>
        <v/>
      </c>
      <c r="Y92" s="93">
        <f t="shared" si="21"/>
        <v>0</v>
      </c>
      <c r="Z92" s="84"/>
      <c r="AA92" s="84"/>
      <c r="AB92" s="84"/>
      <c r="AC92" s="84"/>
      <c r="AD92" s="84"/>
      <c r="AE92" s="84"/>
      <c r="AF92" s="84"/>
      <c r="AG92" s="84"/>
      <c r="AH92" s="84"/>
      <c r="AI92" s="94"/>
      <c r="AJ92" s="94"/>
      <c r="AK92" s="95"/>
      <c r="AL92" s="33"/>
      <c r="AM92" s="33"/>
      <c r="AN92" s="33"/>
      <c r="AO92" s="33"/>
      <c r="AP92" s="33"/>
      <c r="AQ92" s="33"/>
      <c r="AR92" s="33"/>
    </row>
    <row r="93" spans="1:44" s="38" customFormat="1" ht="30" customHeight="1">
      <c r="A93" s="160"/>
      <c r="B93" s="78">
        <f t="shared" si="14"/>
        <v>84</v>
      </c>
      <c r="C93" s="79"/>
      <c r="D93" s="79"/>
      <c r="E93" s="79"/>
      <c r="F93" s="80"/>
      <c r="G93" s="81"/>
      <c r="H93" s="82"/>
      <c r="I93" s="83"/>
      <c r="J93" s="83"/>
      <c r="K93" s="84"/>
      <c r="L93" s="85"/>
      <c r="M93" s="86"/>
      <c r="N93" s="87">
        <f t="shared" si="17"/>
        <v>0</v>
      </c>
      <c r="O93" s="156"/>
      <c r="P93" s="163">
        <f t="shared" si="22"/>
        <v>0</v>
      </c>
      <c r="Q93" s="164">
        <f t="shared" si="18"/>
        <v>0</v>
      </c>
      <c r="R93" s="165">
        <f t="shared" si="19"/>
        <v>0</v>
      </c>
      <c r="S93" s="88">
        <f>IF(C93="ГПХ",N93,IFERROR(N93/INDEX('Производственный календарь'!$B$5:$D$16,MATCH('Реестр получателей'!D93,'Производственный календарь'!$A$5:$A$16,0),MATCH('Реестр получателей'!E93,'Производственный календарь'!$B$4:$D$4,0))*O93,0))</f>
        <v>0</v>
      </c>
      <c r="T93" s="89">
        <f t="shared" si="20"/>
        <v>0</v>
      </c>
      <c r="U93" s="91"/>
      <c r="V93" s="90" t="str">
        <f t="shared" si="15"/>
        <v/>
      </c>
      <c r="W93" s="92"/>
      <c r="X93" s="90" t="str">
        <f t="shared" si="16"/>
        <v/>
      </c>
      <c r="Y93" s="93">
        <f t="shared" si="21"/>
        <v>0</v>
      </c>
      <c r="Z93" s="84"/>
      <c r="AA93" s="84"/>
      <c r="AB93" s="84"/>
      <c r="AC93" s="84"/>
      <c r="AD93" s="84"/>
      <c r="AE93" s="84"/>
      <c r="AF93" s="84"/>
      <c r="AG93" s="84"/>
      <c r="AH93" s="84"/>
      <c r="AI93" s="94"/>
      <c r="AJ93" s="94"/>
      <c r="AK93" s="95"/>
      <c r="AL93" s="33"/>
      <c r="AM93" s="33"/>
      <c r="AN93" s="33"/>
      <c r="AO93" s="33"/>
      <c r="AP93" s="33"/>
      <c r="AQ93" s="33"/>
      <c r="AR93" s="33"/>
    </row>
    <row r="94" spans="1:44" s="38" customFormat="1" ht="30" customHeight="1">
      <c r="A94" s="160"/>
      <c r="B94" s="78">
        <f t="shared" si="14"/>
        <v>85</v>
      </c>
      <c r="C94" s="79"/>
      <c r="D94" s="79"/>
      <c r="E94" s="79"/>
      <c r="F94" s="80"/>
      <c r="G94" s="81"/>
      <c r="H94" s="82"/>
      <c r="I94" s="83"/>
      <c r="J94" s="83"/>
      <c r="K94" s="84"/>
      <c r="L94" s="85"/>
      <c r="M94" s="86"/>
      <c r="N94" s="87">
        <f t="shared" si="17"/>
        <v>0</v>
      </c>
      <c r="O94" s="156"/>
      <c r="P94" s="163">
        <f t="shared" si="22"/>
        <v>0</v>
      </c>
      <c r="Q94" s="164">
        <f t="shared" si="18"/>
        <v>0</v>
      </c>
      <c r="R94" s="165">
        <f t="shared" si="19"/>
        <v>0</v>
      </c>
      <c r="S94" s="88">
        <f>IF(C94="ГПХ",N94,IFERROR(N94/INDEX('Производственный календарь'!$B$5:$D$16,MATCH('Реестр получателей'!D94,'Производственный календарь'!$A$5:$A$16,0),MATCH('Реестр получателей'!E94,'Производственный календарь'!$B$4:$D$4,0))*O94,0))</f>
        <v>0</v>
      </c>
      <c r="T94" s="89">
        <f t="shared" si="20"/>
        <v>0</v>
      </c>
      <c r="U94" s="91"/>
      <c r="V94" s="90" t="str">
        <f t="shared" si="15"/>
        <v/>
      </c>
      <c r="W94" s="92"/>
      <c r="X94" s="90" t="str">
        <f t="shared" si="16"/>
        <v/>
      </c>
      <c r="Y94" s="93">
        <f t="shared" si="21"/>
        <v>0</v>
      </c>
      <c r="Z94" s="84"/>
      <c r="AA94" s="84"/>
      <c r="AB94" s="84"/>
      <c r="AC94" s="84"/>
      <c r="AD94" s="84"/>
      <c r="AE94" s="84"/>
      <c r="AF94" s="84"/>
      <c r="AG94" s="84"/>
      <c r="AH94" s="84"/>
      <c r="AI94" s="94"/>
      <c r="AJ94" s="94"/>
      <c r="AK94" s="95"/>
      <c r="AL94" s="33"/>
      <c r="AM94" s="33"/>
      <c r="AN94" s="33"/>
      <c r="AO94" s="33"/>
      <c r="AP94" s="33"/>
      <c r="AQ94" s="33"/>
      <c r="AR94" s="33"/>
    </row>
    <row r="95" spans="1:44" s="38" customFormat="1" ht="30" customHeight="1">
      <c r="A95" s="160"/>
      <c r="B95" s="78">
        <f t="shared" si="14"/>
        <v>86</v>
      </c>
      <c r="C95" s="79"/>
      <c r="D95" s="79"/>
      <c r="E95" s="79"/>
      <c r="F95" s="80"/>
      <c r="G95" s="81"/>
      <c r="H95" s="82"/>
      <c r="I95" s="83"/>
      <c r="J95" s="83"/>
      <c r="K95" s="84"/>
      <c r="L95" s="85"/>
      <c r="M95" s="86"/>
      <c r="N95" s="87">
        <f t="shared" si="17"/>
        <v>0</v>
      </c>
      <c r="O95" s="156"/>
      <c r="P95" s="163">
        <f t="shared" si="22"/>
        <v>0</v>
      </c>
      <c r="Q95" s="164">
        <f t="shared" si="18"/>
        <v>0</v>
      </c>
      <c r="R95" s="165">
        <f t="shared" si="19"/>
        <v>0</v>
      </c>
      <c r="S95" s="88">
        <f>IF(C95="ГПХ",N95,IFERROR(N95/INDEX('Производственный календарь'!$B$5:$D$16,MATCH('Реестр получателей'!D95,'Производственный календарь'!$A$5:$A$16,0),MATCH('Реестр получателей'!E95,'Производственный календарь'!$B$4:$D$4,0))*O95,0))</f>
        <v>0</v>
      </c>
      <c r="T95" s="89">
        <f t="shared" si="20"/>
        <v>0</v>
      </c>
      <c r="U95" s="91"/>
      <c r="V95" s="90" t="str">
        <f t="shared" si="15"/>
        <v/>
      </c>
      <c r="W95" s="92"/>
      <c r="X95" s="90" t="str">
        <f t="shared" si="16"/>
        <v/>
      </c>
      <c r="Y95" s="93">
        <f t="shared" si="21"/>
        <v>0</v>
      </c>
      <c r="Z95" s="84"/>
      <c r="AA95" s="84"/>
      <c r="AB95" s="84"/>
      <c r="AC95" s="84"/>
      <c r="AD95" s="84"/>
      <c r="AE95" s="84"/>
      <c r="AF95" s="84"/>
      <c r="AG95" s="84"/>
      <c r="AH95" s="84"/>
      <c r="AI95" s="94"/>
      <c r="AJ95" s="94"/>
      <c r="AK95" s="95"/>
      <c r="AL95" s="33"/>
      <c r="AM95" s="33"/>
      <c r="AN95" s="33"/>
      <c r="AO95" s="33"/>
      <c r="AP95" s="33"/>
      <c r="AQ95" s="33"/>
      <c r="AR95" s="33"/>
    </row>
    <row r="96" spans="1:44" s="38" customFormat="1" ht="30" customHeight="1">
      <c r="A96" s="160"/>
      <c r="B96" s="78">
        <f t="shared" si="14"/>
        <v>87</v>
      </c>
      <c r="C96" s="79"/>
      <c r="D96" s="79"/>
      <c r="E96" s="79"/>
      <c r="F96" s="80"/>
      <c r="G96" s="81"/>
      <c r="H96" s="82"/>
      <c r="I96" s="83"/>
      <c r="J96" s="83"/>
      <c r="K96" s="84"/>
      <c r="L96" s="85"/>
      <c r="M96" s="86"/>
      <c r="N96" s="87">
        <f t="shared" si="17"/>
        <v>0</v>
      </c>
      <c r="O96" s="156"/>
      <c r="P96" s="163">
        <f t="shared" si="22"/>
        <v>0</v>
      </c>
      <c r="Q96" s="164">
        <f t="shared" si="18"/>
        <v>0</v>
      </c>
      <c r="R96" s="165">
        <f t="shared" si="19"/>
        <v>0</v>
      </c>
      <c r="S96" s="88">
        <f>IF(C96="ГПХ",N96,IFERROR(N96/INDEX('Производственный календарь'!$B$5:$D$16,MATCH('Реестр получателей'!D96,'Производственный календарь'!$A$5:$A$16,0),MATCH('Реестр получателей'!E96,'Производственный календарь'!$B$4:$D$4,0))*O96,0))</f>
        <v>0</v>
      </c>
      <c r="T96" s="89">
        <f t="shared" si="20"/>
        <v>0</v>
      </c>
      <c r="U96" s="91"/>
      <c r="V96" s="90" t="str">
        <f t="shared" si="15"/>
        <v/>
      </c>
      <c r="W96" s="92"/>
      <c r="X96" s="90" t="str">
        <f t="shared" si="16"/>
        <v/>
      </c>
      <c r="Y96" s="93">
        <f t="shared" si="21"/>
        <v>0</v>
      </c>
      <c r="Z96" s="84"/>
      <c r="AA96" s="84"/>
      <c r="AB96" s="84"/>
      <c r="AC96" s="84"/>
      <c r="AD96" s="84"/>
      <c r="AE96" s="84"/>
      <c r="AF96" s="84"/>
      <c r="AG96" s="84"/>
      <c r="AH96" s="84"/>
      <c r="AI96" s="94"/>
      <c r="AJ96" s="94"/>
      <c r="AK96" s="95"/>
      <c r="AL96" s="33"/>
      <c r="AM96" s="33"/>
      <c r="AN96" s="33"/>
      <c r="AO96" s="33"/>
      <c r="AP96" s="33"/>
      <c r="AQ96" s="33"/>
      <c r="AR96" s="33"/>
    </row>
    <row r="97" spans="1:44" s="38" customFormat="1" ht="30" customHeight="1">
      <c r="A97" s="160"/>
      <c r="B97" s="78">
        <f t="shared" si="14"/>
        <v>88</v>
      </c>
      <c r="C97" s="79"/>
      <c r="D97" s="79"/>
      <c r="E97" s="79"/>
      <c r="F97" s="80"/>
      <c r="G97" s="81"/>
      <c r="H97" s="82"/>
      <c r="I97" s="83"/>
      <c r="J97" s="83"/>
      <c r="K97" s="84"/>
      <c r="L97" s="85"/>
      <c r="M97" s="86"/>
      <c r="N97" s="87">
        <f t="shared" si="17"/>
        <v>0</v>
      </c>
      <c r="O97" s="156"/>
      <c r="P97" s="163">
        <f t="shared" si="22"/>
        <v>0</v>
      </c>
      <c r="Q97" s="164">
        <f t="shared" si="18"/>
        <v>0</v>
      </c>
      <c r="R97" s="165">
        <f t="shared" si="19"/>
        <v>0</v>
      </c>
      <c r="S97" s="88">
        <f>IF(C97="ГПХ",N97,IFERROR(N97/INDEX('Производственный календарь'!$B$5:$D$16,MATCH('Реестр получателей'!D97,'Производственный календарь'!$A$5:$A$16,0),MATCH('Реестр получателей'!E97,'Производственный календарь'!$B$4:$D$4,0))*O97,0))</f>
        <v>0</v>
      </c>
      <c r="T97" s="89">
        <f t="shared" si="20"/>
        <v>0</v>
      </c>
      <c r="U97" s="91"/>
      <c r="V97" s="90" t="str">
        <f t="shared" si="15"/>
        <v/>
      </c>
      <c r="W97" s="92"/>
      <c r="X97" s="90" t="str">
        <f t="shared" si="16"/>
        <v/>
      </c>
      <c r="Y97" s="93">
        <f t="shared" si="21"/>
        <v>0</v>
      </c>
      <c r="Z97" s="84"/>
      <c r="AA97" s="84"/>
      <c r="AB97" s="84"/>
      <c r="AC97" s="84"/>
      <c r="AD97" s="84"/>
      <c r="AE97" s="84"/>
      <c r="AF97" s="84"/>
      <c r="AG97" s="84"/>
      <c r="AH97" s="84"/>
      <c r="AI97" s="94"/>
      <c r="AJ97" s="94"/>
      <c r="AK97" s="95"/>
      <c r="AL97" s="33"/>
      <c r="AM97" s="33"/>
      <c r="AN97" s="33"/>
      <c r="AO97" s="33"/>
      <c r="AP97" s="33"/>
      <c r="AQ97" s="33"/>
      <c r="AR97" s="33"/>
    </row>
    <row r="98" spans="1:44" s="38" customFormat="1" ht="30" customHeight="1">
      <c r="A98" s="160"/>
      <c r="B98" s="78">
        <f t="shared" si="14"/>
        <v>89</v>
      </c>
      <c r="C98" s="79"/>
      <c r="D98" s="79"/>
      <c r="E98" s="79"/>
      <c r="F98" s="80"/>
      <c r="G98" s="81"/>
      <c r="H98" s="82"/>
      <c r="I98" s="83"/>
      <c r="J98" s="83"/>
      <c r="K98" s="84"/>
      <c r="L98" s="85"/>
      <c r="M98" s="86"/>
      <c r="N98" s="87">
        <f t="shared" si="17"/>
        <v>0</v>
      </c>
      <c r="O98" s="156"/>
      <c r="P98" s="163">
        <f t="shared" si="22"/>
        <v>0</v>
      </c>
      <c r="Q98" s="164">
        <f t="shared" si="18"/>
        <v>0</v>
      </c>
      <c r="R98" s="165">
        <f t="shared" si="19"/>
        <v>0</v>
      </c>
      <c r="S98" s="88">
        <f>IF(C98="ГПХ",N98,IFERROR(N98/INDEX('Производственный календарь'!$B$5:$D$16,MATCH('Реестр получателей'!D98,'Производственный календарь'!$A$5:$A$16,0),MATCH('Реестр получателей'!E98,'Производственный календарь'!$B$4:$D$4,0))*O98,0))</f>
        <v>0</v>
      </c>
      <c r="T98" s="89">
        <f t="shared" si="20"/>
        <v>0</v>
      </c>
      <c r="U98" s="91"/>
      <c r="V98" s="90" t="str">
        <f t="shared" si="15"/>
        <v/>
      </c>
      <c r="W98" s="92"/>
      <c r="X98" s="90" t="str">
        <f t="shared" si="16"/>
        <v/>
      </c>
      <c r="Y98" s="93">
        <f t="shared" si="21"/>
        <v>0</v>
      </c>
      <c r="Z98" s="84"/>
      <c r="AA98" s="84"/>
      <c r="AB98" s="84"/>
      <c r="AC98" s="84"/>
      <c r="AD98" s="84"/>
      <c r="AE98" s="84"/>
      <c r="AF98" s="84"/>
      <c r="AG98" s="84"/>
      <c r="AH98" s="84"/>
      <c r="AI98" s="94"/>
      <c r="AJ98" s="94"/>
      <c r="AK98" s="95"/>
      <c r="AL98" s="33"/>
      <c r="AM98" s="33"/>
      <c r="AN98" s="33"/>
      <c r="AO98" s="33"/>
      <c r="AP98" s="33"/>
      <c r="AQ98" s="33"/>
      <c r="AR98" s="33"/>
    </row>
    <row r="99" spans="1:44" s="38" customFormat="1" ht="30" customHeight="1">
      <c r="A99" s="160"/>
      <c r="B99" s="78">
        <f t="shared" si="14"/>
        <v>90</v>
      </c>
      <c r="C99" s="79"/>
      <c r="D99" s="79"/>
      <c r="E99" s="79"/>
      <c r="F99" s="80"/>
      <c r="G99" s="81"/>
      <c r="H99" s="82"/>
      <c r="I99" s="83"/>
      <c r="J99" s="83"/>
      <c r="K99" s="84"/>
      <c r="L99" s="85"/>
      <c r="M99" s="86"/>
      <c r="N99" s="87">
        <f t="shared" si="17"/>
        <v>0</v>
      </c>
      <c r="O99" s="156"/>
      <c r="P99" s="163">
        <f t="shared" si="22"/>
        <v>0</v>
      </c>
      <c r="Q99" s="164">
        <f t="shared" si="18"/>
        <v>0</v>
      </c>
      <c r="R99" s="165">
        <f t="shared" si="19"/>
        <v>0</v>
      </c>
      <c r="S99" s="88">
        <f>IF(C99="ГПХ",N99,IFERROR(N99/INDEX('Производственный календарь'!$B$5:$D$16,MATCH('Реестр получателей'!D99,'Производственный календарь'!$A$5:$A$16,0),MATCH('Реестр получателей'!E99,'Производственный календарь'!$B$4:$D$4,0))*O99,0))</f>
        <v>0</v>
      </c>
      <c r="T99" s="89">
        <f t="shared" si="20"/>
        <v>0</v>
      </c>
      <c r="U99" s="91"/>
      <c r="V99" s="90" t="str">
        <f t="shared" si="15"/>
        <v/>
      </c>
      <c r="W99" s="92"/>
      <c r="X99" s="90" t="str">
        <f t="shared" si="16"/>
        <v/>
      </c>
      <c r="Y99" s="93">
        <f t="shared" si="21"/>
        <v>0</v>
      </c>
      <c r="Z99" s="84"/>
      <c r="AA99" s="84"/>
      <c r="AB99" s="84"/>
      <c r="AC99" s="84"/>
      <c r="AD99" s="84"/>
      <c r="AE99" s="84"/>
      <c r="AF99" s="84"/>
      <c r="AG99" s="84"/>
      <c r="AH99" s="84"/>
      <c r="AI99" s="94"/>
      <c r="AJ99" s="94"/>
      <c r="AK99" s="95"/>
      <c r="AL99" s="33"/>
      <c r="AM99" s="33"/>
      <c r="AN99" s="33"/>
      <c r="AO99" s="33"/>
      <c r="AP99" s="33"/>
      <c r="AQ99" s="33"/>
      <c r="AR99" s="33"/>
    </row>
    <row r="100" spans="1:44" s="38" customFormat="1" ht="30" customHeight="1">
      <c r="A100" s="160"/>
      <c r="B100" s="78">
        <f t="shared" si="14"/>
        <v>91</v>
      </c>
      <c r="C100" s="79"/>
      <c r="D100" s="79"/>
      <c r="E100" s="79"/>
      <c r="F100" s="80"/>
      <c r="G100" s="81"/>
      <c r="H100" s="82"/>
      <c r="I100" s="83"/>
      <c r="J100" s="83"/>
      <c r="K100" s="84"/>
      <c r="L100" s="85"/>
      <c r="M100" s="86"/>
      <c r="N100" s="87">
        <f t="shared" si="17"/>
        <v>0</v>
      </c>
      <c r="O100" s="156"/>
      <c r="P100" s="163">
        <f t="shared" si="22"/>
        <v>0</v>
      </c>
      <c r="Q100" s="164">
        <f t="shared" si="18"/>
        <v>0</v>
      </c>
      <c r="R100" s="165">
        <f t="shared" si="19"/>
        <v>0</v>
      </c>
      <c r="S100" s="88">
        <f>IF(C100="ГПХ",N100,IFERROR(N100/INDEX('Производственный календарь'!$B$5:$D$16,MATCH('Реестр получателей'!D100,'Производственный календарь'!$A$5:$A$16,0),MATCH('Реестр получателей'!E100,'Производственный календарь'!$B$4:$D$4,0))*O100,0))</f>
        <v>0</v>
      </c>
      <c r="T100" s="89">
        <f t="shared" si="20"/>
        <v>0</v>
      </c>
      <c r="U100" s="91"/>
      <c r="V100" s="90" t="str">
        <f t="shared" si="15"/>
        <v/>
      </c>
      <c r="W100" s="92"/>
      <c r="X100" s="90" t="str">
        <f t="shared" si="16"/>
        <v/>
      </c>
      <c r="Y100" s="93">
        <f t="shared" si="21"/>
        <v>0</v>
      </c>
      <c r="Z100" s="84"/>
      <c r="AA100" s="84"/>
      <c r="AB100" s="84"/>
      <c r="AC100" s="84"/>
      <c r="AD100" s="84"/>
      <c r="AE100" s="84"/>
      <c r="AF100" s="84"/>
      <c r="AG100" s="84"/>
      <c r="AH100" s="84"/>
      <c r="AI100" s="94"/>
      <c r="AJ100" s="94"/>
      <c r="AK100" s="95"/>
      <c r="AL100" s="33"/>
      <c r="AM100" s="33"/>
      <c r="AN100" s="33"/>
      <c r="AO100" s="33"/>
      <c r="AP100" s="33"/>
      <c r="AQ100" s="33"/>
      <c r="AR100" s="33"/>
    </row>
    <row r="101" spans="1:44" s="38" customFormat="1" ht="30" customHeight="1">
      <c r="A101" s="160"/>
      <c r="B101" s="78">
        <f t="shared" si="14"/>
        <v>92</v>
      </c>
      <c r="C101" s="79"/>
      <c r="D101" s="79"/>
      <c r="E101" s="79"/>
      <c r="F101" s="80"/>
      <c r="G101" s="81"/>
      <c r="H101" s="82"/>
      <c r="I101" s="83"/>
      <c r="J101" s="83"/>
      <c r="K101" s="84"/>
      <c r="L101" s="85"/>
      <c r="M101" s="86"/>
      <c r="N101" s="87">
        <f t="shared" si="17"/>
        <v>0</v>
      </c>
      <c r="O101" s="156"/>
      <c r="P101" s="163">
        <f t="shared" si="22"/>
        <v>0</v>
      </c>
      <c r="Q101" s="164">
        <f t="shared" si="18"/>
        <v>0</v>
      </c>
      <c r="R101" s="165">
        <f t="shared" si="19"/>
        <v>0</v>
      </c>
      <c r="S101" s="88">
        <f>IF(C101="ГПХ",N101,IFERROR(N101/INDEX('Производственный календарь'!$B$5:$D$16,MATCH('Реестр получателей'!D101,'Производственный календарь'!$A$5:$A$16,0),MATCH('Реестр получателей'!E101,'Производственный календарь'!$B$4:$D$4,0))*O101,0))</f>
        <v>0</v>
      </c>
      <c r="T101" s="89">
        <f t="shared" si="20"/>
        <v>0</v>
      </c>
      <c r="U101" s="91"/>
      <c r="V101" s="90" t="str">
        <f t="shared" si="15"/>
        <v/>
      </c>
      <c r="W101" s="92"/>
      <c r="X101" s="90" t="str">
        <f t="shared" si="16"/>
        <v/>
      </c>
      <c r="Y101" s="93">
        <f t="shared" si="21"/>
        <v>0</v>
      </c>
      <c r="Z101" s="84"/>
      <c r="AA101" s="84"/>
      <c r="AB101" s="84"/>
      <c r="AC101" s="84"/>
      <c r="AD101" s="84"/>
      <c r="AE101" s="84"/>
      <c r="AF101" s="84"/>
      <c r="AG101" s="84"/>
      <c r="AH101" s="84"/>
      <c r="AI101" s="94"/>
      <c r="AJ101" s="94"/>
      <c r="AK101" s="95"/>
      <c r="AL101" s="33"/>
      <c r="AM101" s="33"/>
      <c r="AN101" s="33"/>
      <c r="AO101" s="33"/>
      <c r="AP101" s="33"/>
      <c r="AQ101" s="33"/>
      <c r="AR101" s="33"/>
    </row>
    <row r="102" spans="1:44" s="38" customFormat="1" ht="30" customHeight="1">
      <c r="A102" s="160"/>
      <c r="B102" s="78">
        <f t="shared" si="14"/>
        <v>93</v>
      </c>
      <c r="C102" s="79"/>
      <c r="D102" s="79"/>
      <c r="E102" s="79"/>
      <c r="F102" s="80"/>
      <c r="G102" s="81"/>
      <c r="H102" s="82"/>
      <c r="I102" s="83"/>
      <c r="J102" s="83"/>
      <c r="K102" s="84"/>
      <c r="L102" s="85"/>
      <c r="M102" s="86"/>
      <c r="N102" s="87">
        <f t="shared" si="17"/>
        <v>0</v>
      </c>
      <c r="O102" s="156"/>
      <c r="P102" s="163">
        <f t="shared" si="22"/>
        <v>0</v>
      </c>
      <c r="Q102" s="164">
        <f t="shared" si="18"/>
        <v>0</v>
      </c>
      <c r="R102" s="165">
        <f t="shared" si="19"/>
        <v>0</v>
      </c>
      <c r="S102" s="88">
        <f>IF(C102="ГПХ",N102,IFERROR(N102/INDEX('Производственный календарь'!$B$5:$D$16,MATCH('Реестр получателей'!D102,'Производственный календарь'!$A$5:$A$16,0),MATCH('Реестр получателей'!E102,'Производственный календарь'!$B$4:$D$4,0))*O102,0))</f>
        <v>0</v>
      </c>
      <c r="T102" s="89">
        <f t="shared" si="20"/>
        <v>0</v>
      </c>
      <c r="U102" s="91"/>
      <c r="V102" s="90" t="str">
        <f t="shared" ref="V102:V105" si="23">IFERROR(U102/S102,"")</f>
        <v/>
      </c>
      <c r="W102" s="92"/>
      <c r="X102" s="90" t="str">
        <f t="shared" ref="X102:X105" si="24">IFERROR(W102/S102,"")</f>
        <v/>
      </c>
      <c r="Y102" s="93">
        <f t="shared" si="21"/>
        <v>0</v>
      </c>
      <c r="Z102" s="84"/>
      <c r="AA102" s="84"/>
      <c r="AB102" s="84"/>
      <c r="AC102" s="84"/>
      <c r="AD102" s="84"/>
      <c r="AE102" s="84"/>
      <c r="AF102" s="84"/>
      <c r="AG102" s="84"/>
      <c r="AH102" s="84"/>
      <c r="AI102" s="94"/>
      <c r="AJ102" s="94"/>
      <c r="AK102" s="95"/>
      <c r="AL102" s="33"/>
      <c r="AM102" s="33"/>
      <c r="AN102" s="33"/>
      <c r="AO102" s="33"/>
      <c r="AP102" s="33"/>
      <c r="AQ102" s="33"/>
      <c r="AR102" s="33"/>
    </row>
    <row r="103" spans="1:44" s="38" customFormat="1" ht="30" customHeight="1">
      <c r="A103" s="160"/>
      <c r="B103" s="78">
        <f t="shared" si="14"/>
        <v>94</v>
      </c>
      <c r="C103" s="79"/>
      <c r="D103" s="79"/>
      <c r="E103" s="79"/>
      <c r="F103" s="80"/>
      <c r="G103" s="81"/>
      <c r="H103" s="82"/>
      <c r="I103" s="83"/>
      <c r="J103" s="83"/>
      <c r="K103" s="84"/>
      <c r="L103" s="85"/>
      <c r="M103" s="86"/>
      <c r="N103" s="87">
        <f t="shared" si="17"/>
        <v>0</v>
      </c>
      <c r="O103" s="156"/>
      <c r="P103" s="163">
        <f t="shared" si="22"/>
        <v>0</v>
      </c>
      <c r="Q103" s="164">
        <f t="shared" si="18"/>
        <v>0</v>
      </c>
      <c r="R103" s="165">
        <f t="shared" si="19"/>
        <v>0</v>
      </c>
      <c r="S103" s="88">
        <f>IF(C103="ГПХ",N103,IFERROR(N103/INDEX('Производственный календарь'!$B$5:$D$16,MATCH('Реестр получателей'!D103,'Производственный календарь'!$A$5:$A$16,0),MATCH('Реестр получателей'!E103,'Производственный календарь'!$B$4:$D$4,0))*O103,0))</f>
        <v>0</v>
      </c>
      <c r="T103" s="89">
        <f t="shared" si="20"/>
        <v>0</v>
      </c>
      <c r="U103" s="91"/>
      <c r="V103" s="90" t="str">
        <f t="shared" si="23"/>
        <v/>
      </c>
      <c r="W103" s="92"/>
      <c r="X103" s="90" t="str">
        <f t="shared" si="24"/>
        <v/>
      </c>
      <c r="Y103" s="93">
        <f t="shared" si="21"/>
        <v>0</v>
      </c>
      <c r="Z103" s="84"/>
      <c r="AA103" s="84"/>
      <c r="AB103" s="84"/>
      <c r="AC103" s="84"/>
      <c r="AD103" s="84"/>
      <c r="AE103" s="84"/>
      <c r="AF103" s="84"/>
      <c r="AG103" s="84"/>
      <c r="AH103" s="84"/>
      <c r="AI103" s="94"/>
      <c r="AJ103" s="94"/>
      <c r="AK103" s="95"/>
      <c r="AL103" s="33"/>
      <c r="AM103" s="33"/>
      <c r="AN103" s="33"/>
      <c r="AO103" s="33"/>
      <c r="AP103" s="33"/>
      <c r="AQ103" s="33"/>
      <c r="AR103" s="33"/>
    </row>
    <row r="104" spans="1:44" s="38" customFormat="1" ht="30" customHeight="1">
      <c r="A104" s="160"/>
      <c r="B104" s="78">
        <f t="shared" si="14"/>
        <v>95</v>
      </c>
      <c r="C104" s="79"/>
      <c r="D104" s="79"/>
      <c r="E104" s="79"/>
      <c r="F104" s="80"/>
      <c r="G104" s="81"/>
      <c r="H104" s="82"/>
      <c r="I104" s="83"/>
      <c r="J104" s="83"/>
      <c r="K104" s="84"/>
      <c r="L104" s="85"/>
      <c r="M104" s="86"/>
      <c r="N104" s="87">
        <f t="shared" si="17"/>
        <v>0</v>
      </c>
      <c r="O104" s="156"/>
      <c r="P104" s="163">
        <f t="shared" si="22"/>
        <v>0</v>
      </c>
      <c r="Q104" s="164">
        <f t="shared" si="18"/>
        <v>0</v>
      </c>
      <c r="R104" s="165">
        <f t="shared" si="19"/>
        <v>0</v>
      </c>
      <c r="S104" s="88">
        <f>IF(C104="ГПХ",N104,IFERROR(N104/INDEX('Производственный календарь'!$B$5:$D$16,MATCH('Реестр получателей'!D104,'Производственный календарь'!$A$5:$A$16,0),MATCH('Реестр получателей'!E104,'Производственный календарь'!$B$4:$D$4,0))*O104,0))</f>
        <v>0</v>
      </c>
      <c r="T104" s="89">
        <f t="shared" si="20"/>
        <v>0</v>
      </c>
      <c r="U104" s="91"/>
      <c r="V104" s="90" t="str">
        <f t="shared" si="23"/>
        <v/>
      </c>
      <c r="W104" s="92"/>
      <c r="X104" s="90" t="str">
        <f t="shared" si="24"/>
        <v/>
      </c>
      <c r="Y104" s="93">
        <f t="shared" si="21"/>
        <v>0</v>
      </c>
      <c r="Z104" s="84"/>
      <c r="AA104" s="84"/>
      <c r="AB104" s="84"/>
      <c r="AC104" s="84"/>
      <c r="AD104" s="84"/>
      <c r="AE104" s="84"/>
      <c r="AF104" s="84"/>
      <c r="AG104" s="84"/>
      <c r="AH104" s="84"/>
      <c r="AI104" s="94"/>
      <c r="AJ104" s="94"/>
      <c r="AK104" s="95"/>
      <c r="AL104" s="33"/>
      <c r="AM104" s="33"/>
      <c r="AN104" s="33"/>
      <c r="AO104" s="33"/>
      <c r="AP104" s="33"/>
      <c r="AQ104" s="33"/>
      <c r="AR104" s="33"/>
    </row>
    <row r="105" spans="1:44" s="38" customFormat="1" ht="30" customHeight="1" thickBot="1">
      <c r="A105" s="160"/>
      <c r="B105" s="97">
        <f t="shared" si="14"/>
        <v>96</v>
      </c>
      <c r="C105" s="98"/>
      <c r="D105" s="98"/>
      <c r="E105" s="98"/>
      <c r="F105" s="99"/>
      <c r="G105" s="100"/>
      <c r="H105" s="101"/>
      <c r="I105" s="102"/>
      <c r="J105" s="102"/>
      <c r="K105" s="103"/>
      <c r="L105" s="104"/>
      <c r="M105" s="105"/>
      <c r="N105" s="106">
        <f t="shared" si="17"/>
        <v>0</v>
      </c>
      <c r="O105" s="157"/>
      <c r="P105" s="163">
        <f t="shared" si="22"/>
        <v>0</v>
      </c>
      <c r="Q105" s="164">
        <f t="shared" si="18"/>
        <v>0</v>
      </c>
      <c r="R105" s="165">
        <f t="shared" si="19"/>
        <v>0</v>
      </c>
      <c r="S105" s="88">
        <f>IF(C105="ГПХ",N105,IFERROR(N105/INDEX('Производственный календарь'!$B$5:$D$16,MATCH('Реестр получателей'!D105,'Производственный календарь'!$A$5:$A$16,0),MATCH('Реестр получателей'!E105,'Производственный календарь'!$B$4:$D$4,0))*O105,0))</f>
        <v>0</v>
      </c>
      <c r="T105" s="89">
        <f t="shared" si="20"/>
        <v>0</v>
      </c>
      <c r="U105" s="108"/>
      <c r="V105" s="90" t="str">
        <f t="shared" si="23"/>
        <v/>
      </c>
      <c r="W105" s="109"/>
      <c r="X105" s="107" t="str">
        <f t="shared" si="24"/>
        <v/>
      </c>
      <c r="Y105" s="93">
        <f t="shared" si="21"/>
        <v>0</v>
      </c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10"/>
      <c r="AJ105" s="110"/>
      <c r="AK105" s="111"/>
      <c r="AL105" s="33"/>
      <c r="AM105" s="33"/>
      <c r="AN105" s="33"/>
      <c r="AO105" s="33"/>
      <c r="AP105" s="33"/>
      <c r="AQ105" s="33"/>
      <c r="AR105" s="33"/>
    </row>
    <row r="106" spans="1:44">
      <c r="A106" s="161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</row>
    <row r="107" spans="1:44">
      <c r="A107" s="161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</row>
    <row r="108" spans="1:44">
      <c r="A108" s="161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</row>
    <row r="109" spans="1:44">
      <c r="A109" s="161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</row>
    <row r="110" spans="1:44">
      <c r="A110" s="161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</row>
    <row r="111" spans="1:44">
      <c r="A111" s="161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</row>
    <row r="112" spans="1:44">
      <c r="A112" s="161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</row>
    <row r="113" spans="1:44">
      <c r="A113" s="161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</row>
    <row r="114" spans="1:44">
      <c r="A114" s="161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</row>
    <row r="115" spans="1:44">
      <c r="A115" s="161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</row>
    <row r="116" spans="1:44">
      <c r="A116" s="161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  <c r="AR116" s="112"/>
    </row>
    <row r="117" spans="1:44">
      <c r="A117" s="161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</row>
    <row r="118" spans="1:44">
      <c r="A118" s="161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</row>
    <row r="119" spans="1:44">
      <c r="A119" s="161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62"/>
    </row>
  </sheetData>
  <sheetProtection autoFilter="0"/>
  <autoFilter ref="B8:AK105"/>
  <mergeCells count="28">
    <mergeCell ref="Y6:Y7"/>
    <mergeCell ref="AK6:AK7"/>
    <mergeCell ref="L6:L7"/>
    <mergeCell ref="M6:M7"/>
    <mergeCell ref="N6:N7"/>
    <mergeCell ref="O6:O7"/>
    <mergeCell ref="S6:S7"/>
    <mergeCell ref="T6:T7"/>
    <mergeCell ref="AE6:AE7"/>
    <mergeCell ref="AF6:AF7"/>
    <mergeCell ref="AG6:AG7"/>
    <mergeCell ref="AH6:AH7"/>
    <mergeCell ref="AI6:AI7"/>
    <mergeCell ref="U6:U7"/>
    <mergeCell ref="R6:R7"/>
    <mergeCell ref="AJ6:AJ7"/>
    <mergeCell ref="B6:B7"/>
    <mergeCell ref="K6:K7"/>
    <mergeCell ref="V6:V7"/>
    <mergeCell ref="X6:X7"/>
    <mergeCell ref="P6:P7"/>
    <mergeCell ref="W6:W7"/>
    <mergeCell ref="Q6:Q7"/>
    <mergeCell ref="AA6:AA7"/>
    <mergeCell ref="Z6:Z7"/>
    <mergeCell ref="AB6:AB7"/>
    <mergeCell ref="AC6:AC7"/>
    <mergeCell ref="AD6:A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3"/>
  <sheetViews>
    <sheetView workbookViewId="0">
      <selection activeCell="C12" sqref="C12"/>
    </sheetView>
  </sheetViews>
  <sheetFormatPr defaultColWidth="9.1796875" defaultRowHeight="14"/>
  <cols>
    <col min="1" max="1" width="5.81640625" style="2" customWidth="1"/>
    <col min="2" max="2" width="7.1796875" style="2" customWidth="1"/>
    <col min="3" max="3" width="35.453125" style="2" customWidth="1"/>
    <col min="4" max="4" width="15.81640625" style="2" customWidth="1"/>
    <col min="5" max="5" width="19.7265625" style="2" customWidth="1"/>
    <col min="6" max="6" width="9.1796875" style="2"/>
    <col min="7" max="7" width="17.54296875" style="2" customWidth="1"/>
    <col min="8" max="16384" width="9.1796875" style="2"/>
  </cols>
  <sheetData>
    <row r="1" spans="2:4">
      <c r="C1" s="170" t="s">
        <v>138</v>
      </c>
    </row>
    <row r="3" spans="2:4" ht="15">
      <c r="B3" s="27" t="s">
        <v>21</v>
      </c>
      <c r="C3" s="115" t="s">
        <v>3</v>
      </c>
      <c r="D3" s="115" t="s">
        <v>5</v>
      </c>
    </row>
    <row r="4" spans="2:4">
      <c r="B4" s="4">
        <v>1</v>
      </c>
      <c r="C4" s="15" t="str">
        <f>IFERROR(INDEX('Реестр получателей'!F:F,MATCH('Чек-лист'!D4,'Реестр получателей'!H:H,0)),"")</f>
        <v>Иванов Александр Борисович</v>
      </c>
      <c r="D4" s="117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получателей'!$G3))),"")</f>
        <v>123456789101</v>
      </c>
    </row>
    <row r="5" spans="2:4">
      <c r="B5" s="4">
        <v>2</v>
      </c>
      <c r="C5" s="15" t="str">
        <f>IFERROR(INDEX('Реестр получателей'!F:F,MATCH('Чек-лист'!D5,'Реестр получателей'!H:H,0)),"")</f>
        <v/>
      </c>
      <c r="D5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получателей'!$G4))),"")</f>
        <v/>
      </c>
    </row>
    <row r="6" spans="2:4">
      <c r="B6" s="4">
        <v>3</v>
      </c>
      <c r="C6" s="15" t="str">
        <f>IFERROR(INDEX('Реестр получателей'!F:F,MATCH('Чек-лист'!D6,'Реестр получателей'!H:H,0)),"")</f>
        <v/>
      </c>
      <c r="D6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получателей'!$G5))),"")</f>
        <v/>
      </c>
    </row>
    <row r="7" spans="2:4">
      <c r="B7" s="4">
        <v>4</v>
      </c>
      <c r="C7" s="15" t="str">
        <f>IFERROR(INDEX('Реестр получателей'!F:F,MATCH('Чек-лист'!D7,'Реестр получателей'!H:H,0)),"")</f>
        <v/>
      </c>
      <c r="D7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получателей'!$G6))),"")</f>
        <v/>
      </c>
    </row>
    <row r="8" spans="2:4">
      <c r="B8" s="4">
        <v>5</v>
      </c>
      <c r="C8" s="15" t="str">
        <f>IFERROR(INDEX('Реестр получателей'!F:F,MATCH('Чек-лист'!D8,'Реестр получателей'!H:H,0)),"")</f>
        <v/>
      </c>
      <c r="D8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получателей'!$G7))),"")</f>
        <v/>
      </c>
    </row>
    <row r="9" spans="2:4">
      <c r="B9" s="4">
        <v>6</v>
      </c>
      <c r="C9" s="15" t="str">
        <f>IFERROR(INDEX('Реестр получателей'!F:F,MATCH('Чек-лист'!D9,'Реестр получателей'!H:H,0)),"")</f>
        <v/>
      </c>
      <c r="D9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получателей'!$G8))),"")</f>
        <v/>
      </c>
    </row>
    <row r="10" spans="2:4">
      <c r="B10" s="4">
        <v>7</v>
      </c>
      <c r="C10" s="15" t="str">
        <f>IFERROR(INDEX('Реестр получателей'!F:F,MATCH('Чек-лист'!D10,'Реестр получателей'!H:H,0)),"")</f>
        <v/>
      </c>
      <c r="D10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получателей'!$G9))),"")</f>
        <v/>
      </c>
    </row>
    <row r="11" spans="2:4">
      <c r="B11" s="4">
        <v>8</v>
      </c>
      <c r="C11" s="15" t="str">
        <f>IFERROR(INDEX('Реестр получателей'!F:F,MATCH('Чек-лист'!D11,'Реестр получателей'!H:H,0)),"")</f>
        <v/>
      </c>
      <c r="D11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получателей'!$G10))),"")</f>
        <v/>
      </c>
    </row>
    <row r="12" spans="2:4">
      <c r="B12" s="4">
        <v>9</v>
      </c>
      <c r="C12" s="15" t="str">
        <f>IFERROR(INDEX('Реестр получателей'!F:F,MATCH('Чек-лист'!D12,'Реестр получателей'!H:H,0)),"")</f>
        <v/>
      </c>
      <c r="D12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получателей'!$G12))),"")</f>
        <v/>
      </c>
    </row>
    <row r="13" spans="2:4">
      <c r="B13" s="4">
        <v>10</v>
      </c>
      <c r="C13" s="15" t="str">
        <f>IFERROR(INDEX('Реестр получателей'!F:F,MATCH('Чек-лист'!D13,'Реестр получателей'!H:H,0)),"")</f>
        <v/>
      </c>
      <c r="D13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получателей'!$G13))),"")</f>
        <v/>
      </c>
    </row>
    <row r="14" spans="2:4">
      <c r="B14" s="4">
        <v>11</v>
      </c>
      <c r="C14" s="15" t="str">
        <f>IFERROR(INDEX('Реестр получателей'!F:F,MATCH('Чек-лист'!D14,'Реестр получателей'!H:H,0)),"")</f>
        <v/>
      </c>
      <c r="D14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получателей'!#REF!))),"")</f>
        <v/>
      </c>
    </row>
    <row r="15" spans="2:4">
      <c r="B15" s="4">
        <v>12</v>
      </c>
      <c r="C15" s="15" t="str">
        <f>IFERROR(INDEX('Реестр получателей'!F:F,MATCH('Чек-лист'!D15,'Реестр получателей'!H:H,0)),"")</f>
        <v/>
      </c>
      <c r="D15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получателей'!#REF!))),"")</f>
        <v/>
      </c>
    </row>
    <row r="16" spans="2:4">
      <c r="B16" s="4">
        <v>13</v>
      </c>
      <c r="C16" s="15" t="str">
        <f>IFERROR(INDEX('Реестр получателей'!F:F,MATCH('Чек-лист'!D16,'Реестр получателей'!H:H,0)),"")</f>
        <v/>
      </c>
      <c r="D16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получателей'!#REF!))),"")</f>
        <v/>
      </c>
    </row>
    <row r="17" spans="2:4">
      <c r="B17" s="4">
        <v>14</v>
      </c>
      <c r="C17" s="15" t="str">
        <f>IFERROR(INDEX('Реестр получателей'!F:F,MATCH('Чек-лист'!D17,'Реестр получателей'!H:H,0)),"")</f>
        <v/>
      </c>
      <c r="D17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получателей'!#REF!))),"")</f>
        <v/>
      </c>
    </row>
    <row r="18" spans="2:4">
      <c r="B18" s="4">
        <v>15</v>
      </c>
      <c r="C18" s="15" t="str">
        <f>IFERROR(INDEX('Реестр получателей'!F:F,MATCH('Чек-лист'!D18,'Реестр получателей'!H:H,0)),"")</f>
        <v/>
      </c>
      <c r="D18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получателей'!#REF!))),"")</f>
        <v/>
      </c>
    </row>
    <row r="19" spans="2:4">
      <c r="B19" s="4">
        <v>16</v>
      </c>
      <c r="C19" s="15" t="str">
        <f>IFERROR(INDEX('Реестр получателей'!F:F,MATCH('Чек-лист'!D19,'Реестр получателей'!H:H,0)),"")</f>
        <v/>
      </c>
      <c r="D19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получателей'!$G14))),"")</f>
        <v/>
      </c>
    </row>
    <row r="20" spans="2:4">
      <c r="B20" s="4">
        <v>17</v>
      </c>
      <c r="C20" s="15" t="str">
        <f>IFERROR(INDEX('Реестр получателей'!F:F,MATCH('Чек-лист'!D20,'Реестр получателей'!H:H,0)),"")</f>
        <v/>
      </c>
      <c r="D20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получателей'!$G15))),"")</f>
        <v/>
      </c>
    </row>
    <row r="21" spans="2:4">
      <c r="B21" s="4">
        <v>18</v>
      </c>
      <c r="C21" s="15" t="str">
        <f>IFERROR(INDEX('Реестр получателей'!F:F,MATCH('Чек-лист'!D21,'Реестр получателей'!H:H,0)),"")</f>
        <v/>
      </c>
      <c r="D21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получателей'!$G16))),"")</f>
        <v/>
      </c>
    </row>
    <row r="22" spans="2:4">
      <c r="B22" s="4">
        <v>19</v>
      </c>
      <c r="C22" s="15" t="str">
        <f>IFERROR(INDEX('Реестр получателей'!F:F,MATCH('Чек-лист'!D22,'Реестр получателей'!H:H,0)),"")</f>
        <v/>
      </c>
      <c r="D22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получателей'!$G17))),"")</f>
        <v/>
      </c>
    </row>
    <row r="23" spans="2:4">
      <c r="B23" s="4">
        <v>20</v>
      </c>
      <c r="C23" s="15" t="str">
        <f>IFERROR(INDEX('Реестр получателей'!F:F,MATCH('Чек-лист'!D23,'Реестр получателей'!H:H,0)),"")</f>
        <v/>
      </c>
      <c r="D23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получателей'!$G18))),"")</f>
        <v/>
      </c>
    </row>
    <row r="24" spans="2:4">
      <c r="B24" s="4">
        <v>21</v>
      </c>
      <c r="C24" s="15" t="str">
        <f>IFERROR(INDEX('Реестр получателей'!F:F,MATCH('Чек-лист'!D24,'Реестр получателей'!H:H,0)),"")</f>
        <v/>
      </c>
      <c r="D24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получателей'!$G19))),"")</f>
        <v/>
      </c>
    </row>
    <row r="25" spans="2:4">
      <c r="B25" s="4">
        <v>22</v>
      </c>
      <c r="C25" s="15" t="str">
        <f>IFERROR(INDEX('Реестр получателей'!F:F,MATCH('Чек-лист'!D25,'Реестр получателей'!H:H,0)),"")</f>
        <v/>
      </c>
      <c r="D25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получателей'!$G20))),"")</f>
        <v/>
      </c>
    </row>
    <row r="26" spans="2:4">
      <c r="B26" s="4">
        <v>23</v>
      </c>
      <c r="C26" s="15" t="str">
        <f>IFERROR(INDEX('Реестр получателей'!F:F,MATCH('Чек-лист'!D26,'Реестр получателей'!H:H,0)),"")</f>
        <v/>
      </c>
      <c r="D26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получателей'!$G21))),"")</f>
        <v/>
      </c>
    </row>
    <row r="27" spans="2:4">
      <c r="B27" s="4">
        <v>24</v>
      </c>
      <c r="C27" s="15" t="str">
        <f>IFERROR(INDEX('Реестр получателей'!F:F,MATCH('Чек-лист'!D27,'Реестр получателей'!H:H,0)),"")</f>
        <v/>
      </c>
      <c r="D27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получателей'!$G22))),"")</f>
        <v/>
      </c>
    </row>
    <row r="28" spans="2:4">
      <c r="B28" s="4">
        <v>25</v>
      </c>
      <c r="C28" s="15" t="str">
        <f>IFERROR(INDEX('Реестр получателей'!F:F,MATCH('Чек-лист'!D28,'Реестр получателей'!H:H,0)),"")</f>
        <v/>
      </c>
      <c r="D28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получателей'!$G23))),"")</f>
        <v/>
      </c>
    </row>
    <row r="29" spans="2:4">
      <c r="B29" s="4">
        <v>26</v>
      </c>
      <c r="C29" s="15" t="str">
        <f>IFERROR(INDEX('Реестр получателей'!F:F,MATCH('Чек-лист'!D29,'Реестр получателей'!H:H,0)),"")</f>
        <v/>
      </c>
      <c r="D29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получателей'!$G24))),"")</f>
        <v/>
      </c>
    </row>
    <row r="30" spans="2:4">
      <c r="B30" s="4">
        <v>27</v>
      </c>
      <c r="C30" s="15" t="str">
        <f>IFERROR(INDEX('Реестр получателей'!F:F,MATCH('Чек-лист'!D30,'Реестр получателей'!H:H,0)),"")</f>
        <v/>
      </c>
      <c r="D30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получателей'!$G25))),"")</f>
        <v/>
      </c>
    </row>
    <row r="31" spans="2:4">
      <c r="B31" s="4">
        <v>28</v>
      </c>
      <c r="C31" s="15" t="str">
        <f>IFERROR(INDEX('Реестр получателей'!F:F,MATCH('Чек-лист'!D31,'Реестр получателей'!H:H,0)),"")</f>
        <v/>
      </c>
      <c r="D31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получателей'!$G26))),"")</f>
        <v/>
      </c>
    </row>
    <row r="32" spans="2:4">
      <c r="B32" s="4">
        <v>29</v>
      </c>
      <c r="C32" s="15" t="str">
        <f>IFERROR(INDEX('Реестр получателей'!F:F,MATCH('Чек-лист'!D32,'Реестр получателей'!H:H,0)),"")</f>
        <v/>
      </c>
      <c r="D32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получателей'!$G27))),"")</f>
        <v/>
      </c>
    </row>
    <row r="33" spans="2:4">
      <c r="B33" s="4">
        <v>30</v>
      </c>
      <c r="C33" s="15" t="str">
        <f>IFERROR(INDEX('Реестр получателей'!F:F,MATCH('Чек-лист'!D33,'Реестр получателей'!H:H,0)),"")</f>
        <v/>
      </c>
      <c r="D33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получателей'!$G28))),"")</f>
        <v/>
      </c>
    </row>
    <row r="34" spans="2:4">
      <c r="B34" s="4">
        <v>31</v>
      </c>
      <c r="C34" s="15" t="str">
        <f>IFERROR(INDEX('Реестр получателей'!F:F,MATCH('Чек-лист'!D34,'Реестр получателей'!H:H,0)),"")</f>
        <v/>
      </c>
      <c r="D34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получателей'!$G29))),"")</f>
        <v/>
      </c>
    </row>
    <row r="35" spans="2:4">
      <c r="B35" s="4">
        <v>32</v>
      </c>
      <c r="C35" s="15" t="str">
        <f>IFERROR(INDEX('Реестр получателей'!F:F,MATCH('Чек-лист'!D35,'Реестр получателей'!H:H,0)),"")</f>
        <v/>
      </c>
      <c r="D35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получателей'!$G30))),"")</f>
        <v/>
      </c>
    </row>
    <row r="36" spans="2:4">
      <c r="B36" s="4">
        <v>33</v>
      </c>
      <c r="C36" s="15" t="str">
        <f>IFERROR(INDEX('Реестр получателей'!F:F,MATCH('Чек-лист'!D36,'Реестр получателей'!H:H,0)),"")</f>
        <v/>
      </c>
      <c r="D36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получателей'!$G31))),"")</f>
        <v/>
      </c>
    </row>
    <row r="37" spans="2:4">
      <c r="B37" s="4">
        <v>34</v>
      </c>
      <c r="C37" s="15" t="str">
        <f>IFERROR(INDEX('Реестр получателей'!F:F,MATCH('Чек-лист'!D37,'Реестр получателей'!H:H,0)),"")</f>
        <v/>
      </c>
      <c r="D37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получателей'!$G32))),"")</f>
        <v/>
      </c>
    </row>
    <row r="38" spans="2:4">
      <c r="B38" s="4">
        <v>35</v>
      </c>
      <c r="C38" s="15" t="str">
        <f>IFERROR(INDEX('Реестр получателей'!F:F,MATCH('Чек-лист'!D38,'Реестр получателей'!H:H,0)),"")</f>
        <v/>
      </c>
      <c r="D38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получателей'!$G33))),"")</f>
        <v/>
      </c>
    </row>
    <row r="39" spans="2:4">
      <c r="B39" s="4">
        <v>36</v>
      </c>
      <c r="C39" s="15" t="str">
        <f>IFERROR(INDEX('Реестр получателей'!F:F,MATCH('Чек-лист'!D39,'Реестр получателей'!H:H,0)),"")</f>
        <v/>
      </c>
      <c r="D39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получателей'!$G34))),"")</f>
        <v/>
      </c>
    </row>
    <row r="40" spans="2:4">
      <c r="B40" s="4">
        <v>37</v>
      </c>
      <c r="C40" s="15" t="str">
        <f>IFERROR(INDEX('Реестр получателей'!F:F,MATCH('Чек-лист'!D40,'Реестр получателей'!H:H,0)),"")</f>
        <v/>
      </c>
      <c r="D40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получателей'!$G35))),"")</f>
        <v/>
      </c>
    </row>
    <row r="41" spans="2:4">
      <c r="B41" s="4">
        <v>38</v>
      </c>
      <c r="C41" s="15" t="str">
        <f>IFERROR(INDEX('Реестр получателей'!F:F,MATCH('Чек-лист'!D41,'Реестр получателей'!H:H,0)),"")</f>
        <v/>
      </c>
      <c r="D41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получателей'!$G36))),"")</f>
        <v/>
      </c>
    </row>
    <row r="42" spans="2:4">
      <c r="B42" s="4">
        <v>39</v>
      </c>
      <c r="C42" s="15" t="str">
        <f>IFERROR(INDEX('Реестр получателей'!F:F,MATCH('Чек-лист'!D42,'Реестр получателей'!H:H,0)),"")</f>
        <v/>
      </c>
      <c r="D42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получателей'!$G37))),"")</f>
        <v/>
      </c>
    </row>
    <row r="43" spans="2:4">
      <c r="B43" s="4">
        <v>40</v>
      </c>
      <c r="C43" s="15" t="str">
        <f>IFERROR(INDEX('Реестр получателей'!F:F,MATCH('Чек-лист'!D43,'Реестр получателей'!H:H,0)),"")</f>
        <v/>
      </c>
      <c r="D43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получателей'!$G38))),"")</f>
        <v/>
      </c>
    </row>
    <row r="44" spans="2:4">
      <c r="B44" s="4">
        <v>41</v>
      </c>
      <c r="C44" s="15" t="str">
        <f>IFERROR(INDEX('Реестр получателей'!F:F,MATCH('Чек-лист'!D44,'Реестр получателей'!H:H,0)),"")</f>
        <v/>
      </c>
      <c r="D44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получателей'!$G39))),"")</f>
        <v/>
      </c>
    </row>
    <row r="45" spans="2:4">
      <c r="B45" s="4">
        <v>42</v>
      </c>
      <c r="C45" s="15" t="str">
        <f>IFERROR(INDEX('Реестр получателей'!F:F,MATCH('Чек-лист'!D45,'Реестр получателей'!H:H,0)),"")</f>
        <v/>
      </c>
      <c r="D45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получателей'!$G40))),"")</f>
        <v/>
      </c>
    </row>
    <row r="46" spans="2:4">
      <c r="B46" s="4">
        <v>43</v>
      </c>
      <c r="C46" s="15" t="str">
        <f>IFERROR(INDEX('Реестр получателей'!F:F,MATCH('Чек-лист'!D46,'Реестр получателей'!H:H,0)),"")</f>
        <v/>
      </c>
      <c r="D46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получателей'!$G41))),"")</f>
        <v/>
      </c>
    </row>
    <row r="47" spans="2:4">
      <c r="B47" s="4">
        <v>44</v>
      </c>
      <c r="C47" s="15" t="str">
        <f>IFERROR(INDEX('Реестр получателей'!F:F,MATCH('Чек-лист'!D47,'Реестр получателей'!H:H,0)),"")</f>
        <v/>
      </c>
      <c r="D47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получателей'!$G42))),"")</f>
        <v/>
      </c>
    </row>
    <row r="48" spans="2:4">
      <c r="B48" s="4">
        <v>45</v>
      </c>
      <c r="C48" s="15" t="str">
        <f>IFERROR(INDEX('Реестр получателей'!F:F,MATCH('Чек-лист'!D48,'Реестр получателей'!H:H,0)),"")</f>
        <v/>
      </c>
      <c r="D48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получателей'!$G43))),"")</f>
        <v/>
      </c>
    </row>
    <row r="49" spans="2:4">
      <c r="B49" s="4">
        <v>46</v>
      </c>
      <c r="C49" s="15" t="str">
        <f>IFERROR(INDEX('Реестр получателей'!F:F,MATCH('Чек-лист'!D49,'Реестр получателей'!H:H,0)),"")</f>
        <v/>
      </c>
      <c r="D49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получателей'!$G44))),"")</f>
        <v/>
      </c>
    </row>
    <row r="50" spans="2:4">
      <c r="B50" s="4">
        <v>47</v>
      </c>
      <c r="C50" s="15" t="str">
        <f>IFERROR(INDEX('Реестр получателей'!F:F,MATCH('Чек-лист'!D50,'Реестр получателей'!H:H,0)),"")</f>
        <v/>
      </c>
      <c r="D50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получателей'!$G45))),"")</f>
        <v/>
      </c>
    </row>
    <row r="51" spans="2:4">
      <c r="B51" s="4">
        <v>48</v>
      </c>
      <c r="C51" s="15" t="str">
        <f>IFERROR(INDEX('Реестр получателей'!F:F,MATCH('Чек-лист'!D51,'Реестр получателей'!H:H,0)),"")</f>
        <v/>
      </c>
      <c r="D51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получателей'!$G46))),"")</f>
        <v/>
      </c>
    </row>
    <row r="52" spans="2:4">
      <c r="B52" s="4">
        <v>49</v>
      </c>
      <c r="C52" s="15" t="str">
        <f>IFERROR(INDEX('Реестр получателей'!F:F,MATCH('Чек-лист'!D52,'Реестр получателей'!H:H,0)),"")</f>
        <v/>
      </c>
      <c r="D52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получателей'!$G47))),"")</f>
        <v/>
      </c>
    </row>
    <row r="53" spans="2:4">
      <c r="B53" s="4">
        <v>50</v>
      </c>
      <c r="C53" s="15" t="str">
        <f>IFERROR(INDEX('Реестр получателей'!F:F,MATCH('Чек-лист'!D53,'Реестр получателей'!H:H,0)),"")</f>
        <v/>
      </c>
      <c r="D53" s="117" t="str">
        <f>IFERROR(INDEX('Реестр получателей'!$H$1:$H$494,_xlfn.AGGREGATE(15,6,ROW('Реестр получателей'!$G$1:$G$494)/(MATCH('Реестр получателей'!$H$1:$H$494,'Реестр получателей'!$H$1:$H$494,0)=ROW('Реестр получателей'!$G$1:$G$494)),ROW('Реестр получателей'!$G48))),"")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H38"/>
  <sheetViews>
    <sheetView view="pageBreakPreview" topLeftCell="A10" zoomScale="85" zoomScaleNormal="85" zoomScaleSheetLayoutView="85" workbookViewId="0">
      <selection activeCell="H19" sqref="H19"/>
    </sheetView>
  </sheetViews>
  <sheetFormatPr defaultColWidth="9.1796875" defaultRowHeight="14"/>
  <cols>
    <col min="1" max="1" width="3.1796875" style="1" customWidth="1"/>
    <col min="2" max="2" width="13.26953125" style="1" customWidth="1"/>
    <col min="3" max="3" width="12.26953125" style="1" customWidth="1"/>
    <col min="4" max="4" width="35.1796875" style="1" customWidth="1"/>
    <col min="5" max="5" width="16" style="1" bestFit="1" customWidth="1"/>
    <col min="6" max="6" width="29.7265625" style="2" customWidth="1"/>
    <col min="7" max="7" width="112" style="1" customWidth="1"/>
    <col min="8" max="8" width="10.7265625" style="14" customWidth="1"/>
    <col min="9" max="16384" width="9.1796875" style="1"/>
  </cols>
  <sheetData>
    <row r="1" spans="1:8" ht="14.5" thickBot="1">
      <c r="A1" s="118"/>
      <c r="B1" s="118"/>
      <c r="C1" s="118"/>
      <c r="D1" s="118"/>
      <c r="E1" s="118"/>
      <c r="F1" s="119"/>
      <c r="G1" s="118"/>
      <c r="H1" s="120"/>
    </row>
    <row r="2" spans="1:8" ht="18" thickBot="1">
      <c r="A2" s="118"/>
      <c r="B2" s="138" t="s">
        <v>109</v>
      </c>
      <c r="C2" s="139" t="s">
        <v>109</v>
      </c>
      <c r="D2" s="139" t="s">
        <v>27</v>
      </c>
      <c r="E2" s="139" t="s">
        <v>30</v>
      </c>
      <c r="F2" s="139" t="s">
        <v>31</v>
      </c>
      <c r="G2" s="140" t="s">
        <v>76</v>
      </c>
    </row>
    <row r="3" spans="1:8" ht="44.25" customHeight="1">
      <c r="A3" s="118"/>
      <c r="B3" s="141" t="s">
        <v>86</v>
      </c>
      <c r="C3" s="133">
        <f>SUMIF('Реестр получателей'!$B$6:$AK$6,Подсказка!D3,'Реестр получателей'!$B$8:$AK$8)</f>
        <v>1</v>
      </c>
      <c r="D3" s="134" t="s">
        <v>40</v>
      </c>
      <c r="E3" s="135" t="s">
        <v>29</v>
      </c>
      <c r="F3" s="136"/>
      <c r="G3" s="137" t="s">
        <v>66</v>
      </c>
    </row>
    <row r="4" spans="1:8" ht="44.25" customHeight="1">
      <c r="A4" s="118"/>
      <c r="B4" s="142" t="s">
        <v>59</v>
      </c>
      <c r="C4" s="27"/>
      <c r="D4" s="16" t="s">
        <v>41</v>
      </c>
      <c r="E4" s="28"/>
      <c r="F4" s="3"/>
      <c r="G4" s="122" t="s">
        <v>110</v>
      </c>
    </row>
    <row r="5" spans="1:8" ht="44.25" customHeight="1">
      <c r="A5" s="118"/>
      <c r="B5" s="145" t="s">
        <v>87</v>
      </c>
      <c r="C5" s="146">
        <v>2</v>
      </c>
      <c r="D5" s="147" t="s">
        <v>72</v>
      </c>
      <c r="E5" s="148" t="s">
        <v>29</v>
      </c>
      <c r="F5" s="151"/>
      <c r="G5" s="150" t="s">
        <v>83</v>
      </c>
    </row>
    <row r="6" spans="1:8" ht="44.25" customHeight="1">
      <c r="A6" s="118"/>
      <c r="B6" s="145" t="s">
        <v>88</v>
      </c>
      <c r="C6" s="146">
        <v>3</v>
      </c>
      <c r="D6" s="147" t="s">
        <v>73</v>
      </c>
      <c r="E6" s="148" t="s">
        <v>29</v>
      </c>
      <c r="F6" s="151"/>
      <c r="G6" s="150" t="s">
        <v>84</v>
      </c>
    </row>
    <row r="7" spans="1:8" ht="44.25" customHeight="1">
      <c r="A7" s="118"/>
      <c r="B7" s="142" t="s">
        <v>89</v>
      </c>
      <c r="C7" s="27">
        <f>SUMIF('Реестр получателей'!$B$6:$AK$6,Подсказка!D7,'Реестр получателей'!$B$8:$AK$8)</f>
        <v>4</v>
      </c>
      <c r="D7" s="16" t="s">
        <v>3</v>
      </c>
      <c r="E7" s="28" t="s">
        <v>29</v>
      </c>
      <c r="F7" s="4"/>
      <c r="G7" s="121" t="s">
        <v>34</v>
      </c>
      <c r="H7" s="17"/>
    </row>
    <row r="8" spans="1:8" ht="44.25" customHeight="1">
      <c r="A8" s="118"/>
      <c r="B8" s="142" t="s">
        <v>90</v>
      </c>
      <c r="C8" s="27">
        <f>SUMIF('Реестр получателей'!$B$6:$AK$6,Подсказка!D8,'Реестр получателей'!$B$8:$AK$8)</f>
        <v>5</v>
      </c>
      <c r="D8" s="16" t="s">
        <v>4</v>
      </c>
      <c r="E8" s="28" t="s">
        <v>29</v>
      </c>
      <c r="F8" s="4"/>
      <c r="G8" s="121" t="s">
        <v>61</v>
      </c>
      <c r="H8" s="17"/>
    </row>
    <row r="9" spans="1:8" ht="44.25" customHeight="1">
      <c r="A9" s="118"/>
      <c r="B9" s="142" t="s">
        <v>91</v>
      </c>
      <c r="C9" s="27">
        <f>SUMIF('Реестр получателей'!$B$6:$AK$6,Подсказка!D9,'Реестр получателей'!$B$8:$AK$8)</f>
        <v>6</v>
      </c>
      <c r="D9" s="16" t="s">
        <v>5</v>
      </c>
      <c r="E9" s="28" t="s">
        <v>29</v>
      </c>
      <c r="F9" s="4"/>
      <c r="G9" s="121" t="s">
        <v>62</v>
      </c>
      <c r="H9" s="17"/>
    </row>
    <row r="10" spans="1:8" ht="44.25" customHeight="1">
      <c r="A10" s="118"/>
      <c r="B10" s="142" t="s">
        <v>92</v>
      </c>
      <c r="C10" s="27">
        <f>SUMIF('Реестр получателей'!$B$6:$AK$6,Подсказка!D10,'Реестр получателей'!$B$8:$AK$8)</f>
        <v>0</v>
      </c>
      <c r="D10" s="19" t="s">
        <v>32</v>
      </c>
      <c r="E10" s="29" t="s">
        <v>29</v>
      </c>
      <c r="F10" s="18"/>
      <c r="G10" s="124" t="s">
        <v>35</v>
      </c>
      <c r="H10" s="5" t="s">
        <v>113</v>
      </c>
    </row>
    <row r="11" spans="1:8" ht="44.25" customHeight="1">
      <c r="A11" s="118"/>
      <c r="B11" s="142" t="s">
        <v>59</v>
      </c>
      <c r="C11" s="27"/>
      <c r="D11" s="16" t="s">
        <v>69</v>
      </c>
      <c r="E11" s="28"/>
      <c r="F11" s="4"/>
      <c r="G11" s="121"/>
      <c r="H11" s="17"/>
    </row>
    <row r="12" spans="1:8" ht="44.25" customHeight="1">
      <c r="A12" s="118"/>
      <c r="B12" s="145" t="s">
        <v>93</v>
      </c>
      <c r="C12" s="146">
        <f>SUMIF('Реестр получателей'!$B$7:$AK$7,Подсказка!D12,'Реестр получателей'!$B$8:$AK$8)</f>
        <v>7</v>
      </c>
      <c r="D12" s="147" t="s">
        <v>74</v>
      </c>
      <c r="E12" s="148" t="s">
        <v>29</v>
      </c>
      <c r="F12" s="149"/>
      <c r="G12" s="150" t="s">
        <v>70</v>
      </c>
      <c r="H12" s="17"/>
    </row>
    <row r="13" spans="1:8" ht="44.25" customHeight="1">
      <c r="A13" s="118"/>
      <c r="B13" s="145" t="s">
        <v>94</v>
      </c>
      <c r="C13" s="146">
        <f>SUMIF('Реестр получателей'!$B$7:$AK$7,Подсказка!D13,'Реестр получателей'!$B$8:$AK$8)</f>
        <v>8</v>
      </c>
      <c r="D13" s="147" t="s">
        <v>75</v>
      </c>
      <c r="E13" s="148" t="s">
        <v>29</v>
      </c>
      <c r="F13" s="149"/>
      <c r="G13" s="150" t="s">
        <v>71</v>
      </c>
      <c r="H13" s="17"/>
    </row>
    <row r="14" spans="1:8" ht="44.25" customHeight="1">
      <c r="A14" s="118"/>
      <c r="B14" s="142" t="s">
        <v>95</v>
      </c>
      <c r="C14" s="27">
        <v>9</v>
      </c>
      <c r="D14" s="16" t="s">
        <v>6</v>
      </c>
      <c r="E14" s="28" t="s">
        <v>29</v>
      </c>
      <c r="F14" s="4"/>
      <c r="G14" s="121" t="s">
        <v>64</v>
      </c>
      <c r="H14" s="17"/>
    </row>
    <row r="15" spans="1:8" ht="44.25" customHeight="1">
      <c r="A15" s="118"/>
      <c r="B15" s="142" t="s">
        <v>96</v>
      </c>
      <c r="C15" s="27">
        <v>10</v>
      </c>
      <c r="D15" s="16" t="s">
        <v>33</v>
      </c>
      <c r="E15" s="28" t="s">
        <v>29</v>
      </c>
      <c r="F15" s="4"/>
      <c r="G15" s="121" t="s">
        <v>63</v>
      </c>
      <c r="H15" s="17"/>
    </row>
    <row r="16" spans="1:8" ht="44.25" customHeight="1">
      <c r="A16" s="118"/>
      <c r="B16" s="142" t="s">
        <v>97</v>
      </c>
      <c r="C16" s="27">
        <f>SUMIF('Реестр получателей'!$B$6:$AK$6,Подсказка!D16,'Реестр получателей'!$B$8:$AK$8)</f>
        <v>11</v>
      </c>
      <c r="D16" s="16" t="s">
        <v>8</v>
      </c>
      <c r="E16" s="28" t="s">
        <v>29</v>
      </c>
      <c r="F16" s="4"/>
      <c r="G16" s="121" t="s">
        <v>65</v>
      </c>
      <c r="H16" s="17"/>
    </row>
    <row r="17" spans="1:8" ht="44.25" customHeight="1">
      <c r="A17" s="118"/>
      <c r="B17" s="143" t="s">
        <v>98</v>
      </c>
      <c r="C17" s="32">
        <f>SUMIF('Реестр получателей'!$B$6:$AK$6,Подсказка!D17,'Реестр получателей'!$B$8:$AK$8)</f>
        <v>12</v>
      </c>
      <c r="D17" s="20" t="s">
        <v>9</v>
      </c>
      <c r="E17" s="30" t="s">
        <v>28</v>
      </c>
      <c r="F17" s="31" t="s">
        <v>111</v>
      </c>
      <c r="G17" s="125" t="s">
        <v>112</v>
      </c>
      <c r="H17" s="21"/>
    </row>
    <row r="18" spans="1:8" ht="44.25" customHeight="1">
      <c r="A18" s="118"/>
      <c r="B18" s="142" t="s">
        <v>99</v>
      </c>
      <c r="C18" s="27">
        <f>SUMIF('Реестр получателей'!$B$6:$AK$6,Подсказка!D18,'Реестр получателей'!$B$8:$AK$8)</f>
        <v>13</v>
      </c>
      <c r="D18" s="22" t="s">
        <v>10</v>
      </c>
      <c r="E18" s="28" t="s">
        <v>29</v>
      </c>
      <c r="F18" s="4"/>
      <c r="G18" s="126" t="s">
        <v>85</v>
      </c>
      <c r="H18" s="23"/>
    </row>
    <row r="19" spans="1:8" ht="44.25" customHeight="1">
      <c r="A19" s="118"/>
      <c r="B19" s="152" t="s">
        <v>102</v>
      </c>
      <c r="C19" s="153">
        <f>SUMIF('Реестр получателей'!$B$6:$AK$6,Подсказка!D19,'Реестр получателей'!$B$8:$AK$8)</f>
        <v>0</v>
      </c>
      <c r="D19" s="19" t="s">
        <v>26</v>
      </c>
      <c r="E19" s="29" t="s">
        <v>29</v>
      </c>
      <c r="F19" s="18"/>
      <c r="G19" s="124"/>
      <c r="H19" s="25" t="s">
        <v>113</v>
      </c>
    </row>
    <row r="20" spans="1:8" ht="44.25" customHeight="1">
      <c r="A20" s="118"/>
      <c r="B20" s="143" t="s">
        <v>104</v>
      </c>
      <c r="C20" s="32">
        <v>17</v>
      </c>
      <c r="D20" s="20" t="s">
        <v>11</v>
      </c>
      <c r="E20" s="30" t="s">
        <v>28</v>
      </c>
      <c r="F20" s="30" t="s">
        <v>77</v>
      </c>
      <c r="G20" s="123" t="s">
        <v>80</v>
      </c>
      <c r="H20" s="17"/>
    </row>
    <row r="21" spans="1:8" ht="44.25" customHeight="1">
      <c r="A21" s="118"/>
      <c r="B21" s="143" t="s">
        <v>100</v>
      </c>
      <c r="C21" s="32">
        <f>SUMIF('Реестр получателей'!$B$6:$AK$6,Подсказка!D21,'Реестр получателей'!$B$8:$AK$8)</f>
        <v>14</v>
      </c>
      <c r="D21" s="20" t="s">
        <v>36</v>
      </c>
      <c r="E21" s="30" t="s">
        <v>28</v>
      </c>
      <c r="F21" s="30" t="s">
        <v>78</v>
      </c>
      <c r="G21" s="123" t="s">
        <v>137</v>
      </c>
      <c r="H21" s="17"/>
    </row>
    <row r="22" spans="1:8" ht="44.25" customHeight="1">
      <c r="A22" s="118"/>
      <c r="B22" s="143" t="s">
        <v>103</v>
      </c>
      <c r="C22" s="32">
        <v>18</v>
      </c>
      <c r="D22" s="20" t="s">
        <v>12</v>
      </c>
      <c r="E22" s="30" t="s">
        <v>28</v>
      </c>
      <c r="F22" s="31"/>
      <c r="G22" s="123" t="s">
        <v>79</v>
      </c>
      <c r="H22" s="17"/>
    </row>
    <row r="23" spans="1:8" ht="44.25" customHeight="1">
      <c r="A23" s="118"/>
      <c r="B23" s="143" t="s">
        <v>102</v>
      </c>
      <c r="C23" s="32">
        <v>20</v>
      </c>
      <c r="D23" s="26" t="s">
        <v>25</v>
      </c>
      <c r="E23" s="30" t="s">
        <v>28</v>
      </c>
      <c r="F23" s="31"/>
      <c r="G23" s="123" t="s">
        <v>81</v>
      </c>
      <c r="H23" s="17"/>
    </row>
    <row r="24" spans="1:8" ht="44.25" customHeight="1">
      <c r="A24" s="118"/>
      <c r="B24" s="143" t="s">
        <v>101</v>
      </c>
      <c r="C24" s="32">
        <v>15</v>
      </c>
      <c r="D24" s="26" t="s">
        <v>135</v>
      </c>
      <c r="E24" s="30" t="s">
        <v>28</v>
      </c>
      <c r="F24" s="31" t="s">
        <v>140</v>
      </c>
      <c r="G24" s="123" t="s">
        <v>139</v>
      </c>
      <c r="H24" s="17"/>
    </row>
    <row r="25" spans="1:8" ht="44.25" customHeight="1">
      <c r="A25" s="118"/>
      <c r="B25" s="142" t="s">
        <v>105</v>
      </c>
      <c r="C25" s="27">
        <v>19</v>
      </c>
      <c r="D25" s="24" t="s">
        <v>24</v>
      </c>
      <c r="E25" s="28" t="s">
        <v>29</v>
      </c>
      <c r="F25" s="4"/>
      <c r="G25" s="126" t="s">
        <v>81</v>
      </c>
      <c r="H25" s="25"/>
    </row>
    <row r="26" spans="1:8" ht="44.25" customHeight="1">
      <c r="A26" s="118"/>
      <c r="B26" s="143" t="s">
        <v>134</v>
      </c>
      <c r="C26" s="32">
        <v>16</v>
      </c>
      <c r="D26" s="26" t="s">
        <v>136</v>
      </c>
      <c r="E26" s="30" t="s">
        <v>28</v>
      </c>
      <c r="F26" s="31" t="s">
        <v>141</v>
      </c>
      <c r="G26" s="123" t="s">
        <v>139</v>
      </c>
      <c r="H26" s="17"/>
    </row>
    <row r="27" spans="1:8" ht="44.25" customHeight="1">
      <c r="A27" s="118"/>
      <c r="B27" s="143" t="s">
        <v>107</v>
      </c>
      <c r="C27" s="32">
        <v>22</v>
      </c>
      <c r="D27" s="26" t="s">
        <v>114</v>
      </c>
      <c r="E27" s="30" t="s">
        <v>28</v>
      </c>
      <c r="F27" s="31"/>
      <c r="G27" s="123" t="s">
        <v>14</v>
      </c>
      <c r="H27" s="17"/>
    </row>
    <row r="28" spans="1:8" ht="44.25" customHeight="1">
      <c r="A28" s="118"/>
      <c r="B28" s="142" t="s">
        <v>106</v>
      </c>
      <c r="C28" s="27">
        <v>21</v>
      </c>
      <c r="D28" s="24" t="s">
        <v>14</v>
      </c>
      <c r="E28" s="28" t="s">
        <v>29</v>
      </c>
      <c r="F28" s="4"/>
      <c r="G28" s="127" t="s">
        <v>14</v>
      </c>
      <c r="H28" s="25"/>
    </row>
    <row r="29" spans="1:8" ht="44.25" customHeight="1" thickBot="1">
      <c r="A29" s="118"/>
      <c r="B29" s="144" t="s">
        <v>108</v>
      </c>
      <c r="C29" s="128">
        <v>23</v>
      </c>
      <c r="D29" s="129" t="s">
        <v>15</v>
      </c>
      <c r="E29" s="130" t="s">
        <v>28</v>
      </c>
      <c r="F29" s="131"/>
      <c r="G29" s="132" t="s">
        <v>82</v>
      </c>
      <c r="H29" s="17"/>
    </row>
    <row r="37" spans="7:7">
      <c r="G37" s="14"/>
    </row>
    <row r="38" spans="7:7">
      <c r="G38" s="14"/>
    </row>
  </sheetData>
  <pageMargins left="0" right="0" top="0" bottom="0" header="0" footer="0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view="pageBreakPreview" zoomScale="190" zoomScaleNormal="100" zoomScaleSheetLayoutView="190" workbookViewId="0">
      <selection activeCell="E8" sqref="E8:F8"/>
    </sheetView>
  </sheetViews>
  <sheetFormatPr defaultColWidth="9.1796875" defaultRowHeight="14"/>
  <cols>
    <col min="1" max="1" width="10.54296875" style="1" customWidth="1"/>
    <col min="2" max="4" width="7.453125" style="1" customWidth="1"/>
    <col min="5" max="16384" width="9.1796875" style="1"/>
  </cols>
  <sheetData>
    <row r="1" spans="1:4">
      <c r="A1" s="6" t="s">
        <v>54</v>
      </c>
      <c r="B1" s="6"/>
      <c r="C1" s="6"/>
      <c r="D1" s="6"/>
    </row>
    <row r="2" spans="1:4">
      <c r="A2" s="8" t="s">
        <v>57</v>
      </c>
      <c r="B2" s="7"/>
      <c r="C2" s="7"/>
      <c r="D2" s="7"/>
    </row>
    <row r="3" spans="1:4">
      <c r="A3" s="198" t="s">
        <v>43</v>
      </c>
      <c r="B3" s="9"/>
      <c r="C3" s="10" t="s">
        <v>44</v>
      </c>
      <c r="D3" s="11"/>
    </row>
    <row r="4" spans="1:4" ht="15" customHeight="1">
      <c r="A4" s="199"/>
      <c r="B4" s="12">
        <v>2024</v>
      </c>
      <c r="C4" s="12">
        <v>2025</v>
      </c>
      <c r="D4" s="12">
        <v>2026</v>
      </c>
    </row>
    <row r="5" spans="1:4">
      <c r="A5" s="13" t="s">
        <v>47</v>
      </c>
      <c r="B5" s="13" t="s">
        <v>58</v>
      </c>
      <c r="C5" s="13">
        <v>17</v>
      </c>
      <c r="D5" s="13" t="s">
        <v>58</v>
      </c>
    </row>
    <row r="6" spans="1:4">
      <c r="A6" s="13" t="s">
        <v>48</v>
      </c>
      <c r="B6" s="13" t="s">
        <v>58</v>
      </c>
      <c r="C6" s="13">
        <v>20</v>
      </c>
      <c r="D6" s="13" t="s">
        <v>58</v>
      </c>
    </row>
    <row r="7" spans="1:4">
      <c r="A7" s="13" t="s">
        <v>49</v>
      </c>
      <c r="B7" s="13" t="s">
        <v>58</v>
      </c>
      <c r="C7" s="13">
        <v>21</v>
      </c>
      <c r="D7" s="13" t="s">
        <v>58</v>
      </c>
    </row>
    <row r="8" spans="1:4">
      <c r="A8" s="13" t="s">
        <v>50</v>
      </c>
      <c r="B8" s="13" t="s">
        <v>58</v>
      </c>
      <c r="C8" s="13">
        <v>22</v>
      </c>
      <c r="D8" s="13" t="s">
        <v>58</v>
      </c>
    </row>
    <row r="9" spans="1:4">
      <c r="A9" s="13" t="s">
        <v>51</v>
      </c>
      <c r="B9" s="13" t="s">
        <v>58</v>
      </c>
      <c r="C9" s="13">
        <v>18</v>
      </c>
      <c r="D9" s="13" t="s">
        <v>58</v>
      </c>
    </row>
    <row r="10" spans="1:4">
      <c r="A10" s="13" t="s">
        <v>52</v>
      </c>
      <c r="B10" s="13" t="s">
        <v>58</v>
      </c>
      <c r="C10" s="13">
        <v>19</v>
      </c>
      <c r="D10" s="13" t="s">
        <v>58</v>
      </c>
    </row>
    <row r="11" spans="1:4">
      <c r="A11" s="13" t="s">
        <v>53</v>
      </c>
      <c r="B11" s="13" t="s">
        <v>58</v>
      </c>
      <c r="C11" s="13">
        <v>23</v>
      </c>
      <c r="D11" s="13" t="s">
        <v>58</v>
      </c>
    </row>
    <row r="12" spans="1:4">
      <c r="A12" s="13" t="s">
        <v>55</v>
      </c>
      <c r="B12" s="13" t="s">
        <v>58</v>
      </c>
      <c r="C12" s="13">
        <v>21</v>
      </c>
      <c r="D12" s="13" t="s">
        <v>58</v>
      </c>
    </row>
    <row r="13" spans="1:4">
      <c r="A13" s="13" t="s">
        <v>56</v>
      </c>
      <c r="B13" s="13" t="s">
        <v>58</v>
      </c>
      <c r="C13" s="13">
        <v>22</v>
      </c>
      <c r="D13" s="13" t="s">
        <v>58</v>
      </c>
    </row>
    <row r="14" spans="1:4">
      <c r="A14" s="13" t="s">
        <v>42</v>
      </c>
      <c r="B14" s="13">
        <v>23</v>
      </c>
      <c r="C14" s="13">
        <v>23</v>
      </c>
      <c r="D14" s="13" t="s">
        <v>58</v>
      </c>
    </row>
    <row r="15" spans="1:4">
      <c r="A15" s="13" t="s">
        <v>45</v>
      </c>
      <c r="B15" s="13">
        <v>21</v>
      </c>
      <c r="C15" s="13">
        <v>19</v>
      </c>
      <c r="D15" s="13" t="s">
        <v>58</v>
      </c>
    </row>
    <row r="16" spans="1:4">
      <c r="A16" s="13" t="s">
        <v>46</v>
      </c>
      <c r="B16" s="13">
        <v>21</v>
      </c>
      <c r="C16" s="13">
        <v>22</v>
      </c>
      <c r="D16" s="13" t="s">
        <v>58</v>
      </c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Реестр получателей</vt:lpstr>
      <vt:lpstr>Чек-лист</vt:lpstr>
      <vt:lpstr>Подсказка</vt:lpstr>
      <vt:lpstr>Производственный календарь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2025-10-06T16:17:42Z</dcterms:modified>
</cp:coreProperties>
</file>